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30" windowWidth="11340" windowHeight="6795" tabRatio="940" activeTab="0"/>
  </bookViews>
  <sheets>
    <sheet name="Capa" sheetId="1" r:id="rId1"/>
    <sheet name="C-Capa" sheetId="2" r:id="rId2"/>
    <sheet name="Indicadores" sheetId="3" r:id="rId3"/>
    <sheet name="Total-Vencimento" sheetId="4" state="hidden" r:id="rId4"/>
    <sheet name="Liberações-13" sheetId="5" r:id="rId5"/>
    <sheet name="Cotação Mensal" sheetId="6" r:id="rId6"/>
    <sheet name="Exp.Agronegócio" sheetId="7" r:id="rId7"/>
    <sheet name="Exp.Verde" sheetId="8" r:id="rId8"/>
    <sheet name="Exp.Solúvel" sheetId="9" r:id="rId9"/>
    <sheet name="Exp.Torrado" sheetId="10" r:id="rId10"/>
    <sheet name="Exp.Outs Ext." sheetId="11" r:id="rId11"/>
    <sheet name="Exp.Destino-Ano" sheetId="12" r:id="rId12"/>
    <sheet name="Imp.Cafés-Ano" sheetId="13" r:id="rId13"/>
    <sheet name="Saf.2013" sheetId="14" r:id="rId14"/>
    <sheet name="Saf.2012" sheetId="15" r:id="rId15"/>
    <sheet name="Saf.11-10" sheetId="16" r:id="rId16"/>
    <sheet name="Café Ranking" sheetId="17" r:id="rId17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alegria">'[7]Spred-09'!#REF!</definedName>
    <definedName name="aplicações">'[6]Spred-09'!#REF!</definedName>
    <definedName name="_xlnm.Print_Area" localSheetId="0">'Capa'!$A$1:$J$63</definedName>
    <definedName name="_xlnm.Print_Area" localSheetId="1">'C-Capa'!$A$1:$B$63</definedName>
    <definedName name="_xlnm.Print_Area" localSheetId="6">'Exp.Agronegócio'!$A$1:$G$35</definedName>
    <definedName name="_xlnm.Print_Area" localSheetId="2">'Indicadores'!$A$1:$R$44</definedName>
    <definedName name="_xlnm.Print_Area" localSheetId="4">'Liberações-13'!$A$1:$J$42</definedName>
    <definedName name="_xlnm.Print_Area" localSheetId="3">'Total-Vencimento'!$A$1:$M$47</definedName>
    <definedName name="banco">'[11]Spred-09'!#REF!,'[11]Spred-09'!$E$7:$L$7</definedName>
    <definedName name="banvco">'[9]Spred-09'!#REF!,'[9]Spred-09'!$E$7:$L$7</definedName>
    <definedName name="ca" localSheetId="4">'[18]Spred-09'!#REF!</definedName>
    <definedName name="ca">'[5]Spred-09'!#REF!</definedName>
    <definedName name="caf" localSheetId="4">'[14]Spred-09'!#REF!</definedName>
    <definedName name="caf">'[5]Spred-09'!#REF!</definedName>
    <definedName name="CAFCENT">'[15]Spred-09'!#REF!</definedName>
    <definedName name="cafe" localSheetId="4">'[13]Spred-09'!#REF!</definedName>
    <definedName name="cafe">'[2]Spred-09'!#REF!</definedName>
    <definedName name="CAFE´">'[12]Spred-09'!#REF!,'[12]Spred-09'!$E$7:$L$7</definedName>
    <definedName name="cafes">'[6]Spred-09'!#REF!</definedName>
    <definedName name="cafés">'[5]Spred-09'!#REF!,'[5]Spred-09'!$E$7:$L$7</definedName>
    <definedName name="cartao">'[7]Spred-09'!#REF!</definedName>
    <definedName name="cof">'[2]Spred-09'!#REF!,'[2]Spred-09'!$D$7:$K$7</definedName>
    <definedName name="contrato">'[7]Spred-09'!#REF!,'[7]Spred-09'!$E$7:$L$7</definedName>
    <definedName name="contratos">'[2]Spred-09'!#REF!</definedName>
    <definedName name="deposito">'[2]Spred-09'!#REF!,'[2]Spred-09'!$D$7:$K$7</definedName>
    <definedName name="EMPRESG0">'[16]Spred-09'!#REF!</definedName>
    <definedName name="fazenda">'[4]Spred-09'!#REF!</definedName>
    <definedName name="FECHADO">'[15]Spred-09'!#REF!</definedName>
    <definedName name="fernando">'[10]Spred-09'!#REF!,'[10]Spred-09'!$E$7:$L$7</definedName>
    <definedName name="fi">'[2]Spred-09'!#REF!,'[2]Spred-09'!$D$7:$K$7</definedName>
    <definedName name="filmes">'[8]Spred-09'!#REF!</definedName>
    <definedName name="financiar">'[2]Spred-09'!#REF!</definedName>
    <definedName name="finorme">'[2]Spred-09'!#REF!</definedName>
    <definedName name="funco">'[14]Spred-09'!#REF!</definedName>
    <definedName name="funcodefesa">'[2]Spred-09'!#REF!,'[2]Spred-09'!$D$7:$K$23</definedName>
    <definedName name="FUNDO">'[13]Spred-09'!#REF!</definedName>
    <definedName name="inorme">'[2]Spred-09'!#REF!</definedName>
    <definedName name="jogo" localSheetId="4">'[20]Spred-09'!#REF!</definedName>
    <definedName name="jogo">'[6]Spred-09'!#REF!</definedName>
    <definedName name="JOGOS">'[14]Spred-09'!#REF!</definedName>
    <definedName name="jose">'[5]Spred-09'!#REF!</definedName>
    <definedName name="li" localSheetId="4">'[18]Spred-09'!#REF!,'[18]Spred-09'!$E$7:$L$7</definedName>
    <definedName name="li">'[5]Spred-09'!#REF!,'[5]Spred-09'!$E$7:$L$7</definedName>
    <definedName name="liber" localSheetId="4">'[2]Spred-09'!#REF!</definedName>
    <definedName name="liber">'[2]Spred-09'!#REF!</definedName>
    <definedName name="lier">'[8]Spred-09'!#REF!,'[8]Spred-09'!$E$7:$L$7</definedName>
    <definedName name="limpa">'[17]Spred-09'!#REF!,'[17]Spred-09'!$E$7:$L$7</definedName>
    <definedName name="lits">'[2]Spred-09'!#REF!,'[2]Spred-09'!$D$7:$K$7</definedName>
    <definedName name="memorando">'[5]Spred-09'!#REF!</definedName>
    <definedName name="ministerio">'[7]Spred-09'!#REF!,'[7]Spred-09'!$E$7:$L$7</definedName>
    <definedName name="naofodr">'[2]Spred-09'!#REF!</definedName>
    <definedName name="offe">'[6]Spred-09'!#REF!</definedName>
    <definedName name="orçamento">'[8]Spred-09'!#REF!</definedName>
    <definedName name="p" localSheetId="4">'[20]Spred-09'!#REF!</definedName>
    <definedName name="p">'[6]Spred-09'!#REF!</definedName>
    <definedName name="pa">'[6]Spred-09'!#REF!</definedName>
    <definedName name="padrao">'[15]Spred-09'!#REF!</definedName>
    <definedName name="pal">'[2]Spred-09'!#REF!,'[2]Spred-09'!$D$7:$K$7</definedName>
    <definedName name="paul" localSheetId="4">'[2]Spred-09'!#REF!,'[2]Spred-09'!$D$7:$K$7</definedName>
    <definedName name="paul">'[2]Spred-09'!#REF!,'[2]Spred-09'!$D$7:$K$7</definedName>
    <definedName name="paulo" localSheetId="4">'[18]Spred-09'!#REF!</definedName>
    <definedName name="paulo">'[3]Spred-09'!#REF!</definedName>
    <definedName name="pcafe">'[2]Spred-09'!#REF!,'[2]Spred-09'!$D$7:$K$23</definedName>
    <definedName name="Planilha_1ÁreaTotal" localSheetId="4">'[2]Spred-09'!#REF!,'[2]Spred-09'!$D$7:$K$23</definedName>
    <definedName name="Planilha_1ÁreaTotal">'[2]Spred-09'!#REF!,'[2]Spred-09'!$D$7:$K$23</definedName>
    <definedName name="Planilha_1CabGráfico" localSheetId="4">'[2]Spred-09'!#REF!</definedName>
    <definedName name="Planilha_1CabGráfico">'[2]Spred-09'!#REF!</definedName>
    <definedName name="Planilha_1TítCols" localSheetId="4">'[2]Spred-09'!#REF!,'[2]Spred-09'!$D$7:$K$7</definedName>
    <definedName name="Planilha_1TítCols">'[2]Spred-09'!#REF!,'[2]Spred-09'!$D$7:$K$7</definedName>
    <definedName name="Planilha_1TítLins" localSheetId="4">'[2]Spred-09'!#REF!</definedName>
    <definedName name="Planilha_1TítLins">'[2]Spred-09'!#REF!</definedName>
    <definedName name="planilhas">'[2]Spred-09'!#REF!,'[2]Spred-09'!$D$7:$K$7</definedName>
    <definedName name="serviço">'[2]Spred-09'!#REF!,'[2]Spred-09'!$D$7:$K$23</definedName>
    <definedName name="sim" localSheetId="4">'[19]Spred-09'!#REF!,'[19]Spred-09'!$E$7:$L$7</definedName>
    <definedName name="sim">'[4]Spred-09'!#REF!,'[4]Spred-09'!$E$7:$L$7</definedName>
    <definedName name="time">'[9]Spred-09'!#REF!</definedName>
    <definedName name="_xlnm.Print_Titles" localSheetId="6">'Exp.Agronegócio'!$1:$11</definedName>
    <definedName name="vaf">'[6]Spred-09'!#REF!,'[6]Spred-09'!$E$7:$L$7</definedName>
    <definedName name="valores" localSheetId="4">'[19]Spred-09'!#REF!</definedName>
    <definedName name="valores">'[4]Spred-09'!#REF!</definedName>
    <definedName name="voce">'[5]Spred-09'!#REF!</definedName>
  </definedNames>
  <calcPr fullCalcOnLoad="1"/>
</workbook>
</file>

<file path=xl/sharedStrings.xml><?xml version="1.0" encoding="utf-8"?>
<sst xmlns="http://schemas.openxmlformats.org/spreadsheetml/2006/main" count="881" uniqueCount="393">
  <si>
    <t>MAIO</t>
  </si>
  <si>
    <t>VALOR</t>
  </si>
  <si>
    <t>TOTAL</t>
  </si>
  <si>
    <t>MÊS</t>
  </si>
  <si>
    <t>Acum/6 meses</t>
  </si>
  <si>
    <t>Acum/12 meses</t>
  </si>
  <si>
    <t>Volume</t>
  </si>
  <si>
    <t>Receita</t>
  </si>
  <si>
    <t>P.Médio</t>
  </si>
  <si>
    <t>Janeiro</t>
  </si>
  <si>
    <t>Fevereiro</t>
  </si>
  <si>
    <t>Março</t>
  </si>
  <si>
    <t>Abril</t>
  </si>
  <si>
    <t>Maio</t>
  </si>
  <si>
    <t>Junho</t>
  </si>
  <si>
    <t>Sub-total</t>
  </si>
  <si>
    <t>Julho</t>
  </si>
  <si>
    <t>Agosto</t>
  </si>
  <si>
    <t>Setembro</t>
  </si>
  <si>
    <t>Outubro</t>
  </si>
  <si>
    <t>Novembro</t>
  </si>
  <si>
    <t>Dezembro</t>
  </si>
  <si>
    <t>EXPORTAÇÕES BRASILEIRAS DE CAFÉ SOLÚVEL</t>
  </si>
  <si>
    <t>Arábica</t>
  </si>
  <si>
    <t>JANEIRO</t>
  </si>
  <si>
    <t xml:space="preserve">Arábica </t>
  </si>
  <si>
    <t>Robusta</t>
  </si>
  <si>
    <t>FEVEREIRO</t>
  </si>
  <si>
    <t>ABRIL</t>
  </si>
  <si>
    <t>JUNHO</t>
  </si>
  <si>
    <t>JULHO</t>
  </si>
  <si>
    <t>AGOSTO</t>
  </si>
  <si>
    <t>SETEMBRO</t>
  </si>
  <si>
    <t>OUTUBRO</t>
  </si>
  <si>
    <t>NOVEMBRO</t>
  </si>
  <si>
    <t>DEZEMBRO</t>
  </si>
  <si>
    <t xml:space="preserve">MÊS </t>
  </si>
  <si>
    <t>Tipo 6 BC-Duro</t>
  </si>
  <si>
    <t xml:space="preserve">MARÇO </t>
  </si>
  <si>
    <t>Média Anual</t>
  </si>
  <si>
    <t>R$/sc 60 kg</t>
  </si>
  <si>
    <t xml:space="preserve">* Arábica </t>
  </si>
  <si>
    <t>CAFÉ - BENEFICIADO</t>
  </si>
  <si>
    <t>Minas Gerais</t>
  </si>
  <si>
    <t>Espírito Santo</t>
  </si>
  <si>
    <t>São Paulo</t>
  </si>
  <si>
    <t>Bahia</t>
  </si>
  <si>
    <t>Rondônia</t>
  </si>
  <si>
    <t>Outros</t>
  </si>
  <si>
    <t>BRASIL</t>
  </si>
  <si>
    <t>(Mil covas)</t>
  </si>
  <si>
    <t>PARQUE  CAFEEIRO</t>
  </si>
  <si>
    <t>PRODUÇÃO</t>
  </si>
  <si>
    <t>EM  PRODUÇÃO</t>
  </si>
  <si>
    <t>ÁREA</t>
  </si>
  <si>
    <t>CAFEEIROS</t>
  </si>
  <si>
    <t>(Sacas /ha)</t>
  </si>
  <si>
    <t>(ha)</t>
  </si>
  <si>
    <t>VARIAÇÃO RELATIVA</t>
  </si>
  <si>
    <t>QUANT.</t>
  </si>
  <si>
    <t>P.MÉDIO</t>
  </si>
  <si>
    <t>US$ Mil</t>
  </si>
  <si>
    <t>t</t>
  </si>
  <si>
    <t>US$/t</t>
  </si>
  <si>
    <t>SOLÚVEL</t>
  </si>
  <si>
    <t>(PRINCIPAIS PAÍSES IMPORTADORES)</t>
  </si>
  <si>
    <t>PAÍSES</t>
  </si>
  <si>
    <t>QUANT</t>
  </si>
  <si>
    <t>US$ MIL</t>
  </si>
  <si>
    <t xml:space="preserve">TOTAL </t>
  </si>
  <si>
    <t>EXPORTAÇÕES BRASILEIRAS DE CAFÉ SOLÚVEL, MESMO DESCAFEINADO</t>
  </si>
  <si>
    <t>NCM: 2101.11.10</t>
  </si>
  <si>
    <t>Paraná</t>
  </si>
  <si>
    <t>Mato Grosso</t>
  </si>
  <si>
    <t>Pará</t>
  </si>
  <si>
    <t>Rio de Janeiro</t>
  </si>
  <si>
    <t>INFORME ESTATÍSTICO DO CAFÉ</t>
  </si>
  <si>
    <t>MINISTÉRIO DA AGRICULTURA, PECUÁRIA E ABASTECIMENTO - MAPA</t>
  </si>
  <si>
    <t>Equipe Técnica</t>
  </si>
  <si>
    <t>Paulo Fernando de Abreu</t>
  </si>
  <si>
    <t>TABELAS E GRÁFICOS</t>
  </si>
  <si>
    <t>Preço Medio: em US$ por saca</t>
  </si>
  <si>
    <t>Receita: em mil US$</t>
  </si>
  <si>
    <t>Volume: em saca de 60 kg</t>
  </si>
  <si>
    <t>Exportações Brasileiras de Café Solúvel (Secex)</t>
  </si>
  <si>
    <t>Conillon</t>
  </si>
  <si>
    <t>CAFÉ - RANKING</t>
  </si>
  <si>
    <t>Produção Mundial</t>
  </si>
  <si>
    <t>Países</t>
  </si>
  <si>
    <t xml:space="preserve">Part. (%) </t>
  </si>
  <si>
    <t>Colômbia</t>
  </si>
  <si>
    <t>Indonésia</t>
  </si>
  <si>
    <t>México</t>
  </si>
  <si>
    <t>Índia</t>
  </si>
  <si>
    <t>Outros países</t>
  </si>
  <si>
    <t>Exportação Mundial</t>
  </si>
  <si>
    <t>Guatemala</t>
  </si>
  <si>
    <t>(Base Varginha-MG)</t>
  </si>
  <si>
    <t>(Base Vitória-ES)</t>
  </si>
  <si>
    <t>REGIÃO</t>
  </si>
  <si>
    <t>*Brasil</t>
  </si>
  <si>
    <t>Costa do Marfim</t>
  </si>
  <si>
    <t>Etiópia</t>
  </si>
  <si>
    <t>Peru</t>
  </si>
  <si>
    <t>Venda  Contrato  Opção  Café - Vencimento - Set/2003</t>
  </si>
  <si>
    <t>UF de Depósito</t>
  </si>
  <si>
    <t>OFERTADO</t>
  </si>
  <si>
    <t>Exercício</t>
  </si>
  <si>
    <t>NEGOCIADO</t>
  </si>
  <si>
    <t>ADQUIRIDO</t>
  </si>
  <si>
    <t>Nº Contratos</t>
  </si>
  <si>
    <t>Contrato          sacas</t>
  </si>
  <si>
    <t>R$/saca</t>
  </si>
  <si>
    <t>Nº   Contratos</t>
  </si>
  <si>
    <t xml:space="preserve"> PRÊMIO                     R$</t>
  </si>
  <si>
    <t xml:space="preserve"> PRÊMIO MÉDIO R$/saca</t>
  </si>
  <si>
    <t>VALOR PAGO               R$</t>
  </si>
  <si>
    <t>Goiás</t>
  </si>
  <si>
    <t>Total Café Arábica</t>
  </si>
  <si>
    <t>Total Café Arábica Rio Zona</t>
  </si>
  <si>
    <t>Total Café Robusta</t>
  </si>
  <si>
    <t>Total Geral</t>
  </si>
  <si>
    <t>FONTE: CONAB</t>
  </si>
  <si>
    <t>Venda  Contrato  Opção  Café - Vencimento - Nov/2003</t>
  </si>
  <si>
    <t xml:space="preserve">Produção, Exportação e Consumo Mundial de Café </t>
  </si>
  <si>
    <t>(Principais Países Produtores)</t>
  </si>
  <si>
    <t>(Em mil sacas de 60 kg)</t>
  </si>
  <si>
    <t>Produção</t>
  </si>
  <si>
    <t>Exportação</t>
  </si>
  <si>
    <t>Consumo</t>
  </si>
  <si>
    <t>PRODUTIVIDADE</t>
  </si>
  <si>
    <t>SECRETARIA DE PRODUÇÃO E AGROENERGIA - SPAE</t>
  </si>
  <si>
    <t xml:space="preserve">SECRETARIA DE PRODUÇÃO E AGROENERGIA - SPAE </t>
  </si>
  <si>
    <t>Tipo 7 BC</t>
  </si>
  <si>
    <t xml:space="preserve"> Tipo C Int.500 </t>
  </si>
  <si>
    <t>(Base Cepea-Esalq)</t>
  </si>
  <si>
    <t>DEPARTAMENTO DO CAFÉ  - DCAF</t>
  </si>
  <si>
    <t>* Conillon</t>
  </si>
  <si>
    <t xml:space="preserve">Tipo 6-Pen.13 </t>
  </si>
  <si>
    <t xml:space="preserve">(Base Cepea-Esalq) </t>
  </si>
  <si>
    <t xml:space="preserve"> Fontes: * CEPEA-ESALQ/BM&amp;F e Boletim do Café - Centro do Comércio de Café do Rio de Janeiro</t>
  </si>
  <si>
    <t>El Salvador</t>
  </si>
  <si>
    <t>Nicaragua</t>
  </si>
  <si>
    <t>Elaborado pela Coordenação Geral de Apoio ao Fundo de Defesa da Economia Cafeeira - CGFUNCAFÉ</t>
  </si>
  <si>
    <t>CEP: 70043-900 - Brasília - DF</t>
  </si>
  <si>
    <t>Fontes: *MAPA/SPAE/CONAB; O.I.C.</t>
  </si>
  <si>
    <t>Fontes: *MDIC/SECEX; O.I.C.</t>
  </si>
  <si>
    <t>Fontes: *ABIC; O.I.C.</t>
  </si>
  <si>
    <t>DEPARTAMENTO DO CAFÉ - DCAF</t>
  </si>
  <si>
    <t>EXPORTAÇÕES BRASILEIRAS DE CAFÉ VERDE</t>
  </si>
  <si>
    <t>Exportações Brasileiras de Café Verde (Secex))</t>
  </si>
  <si>
    <t>VERDE</t>
  </si>
  <si>
    <t>INDICADORES DE DESEMPENHO DA CAFEICULTURA BRASILEIRA</t>
  </si>
  <si>
    <t xml:space="preserve">2.1. Quantidade - milhões/sc </t>
  </si>
  <si>
    <t>2.3. Preço Médio - US$/sc</t>
  </si>
  <si>
    <t>7. Participação do café nas exportações</t>
  </si>
  <si>
    <t>1.2. Produtividade sc/ha</t>
  </si>
  <si>
    <t>2.2. Valor - bilhões/US$</t>
  </si>
  <si>
    <t>NCM: 0901.21.00/0901.22.00</t>
  </si>
  <si>
    <t>Fonte: MDIC/SECEX</t>
  </si>
  <si>
    <t>Fontes: DCAF - CONAB - ABIC - MDIC/SECEX - OIC - CEPEA/ESALQ/BM&amp;F</t>
  </si>
  <si>
    <t>CAFÉS</t>
  </si>
  <si>
    <t>Honduras</t>
  </si>
  <si>
    <t>Francisco Pires Sobrinho</t>
  </si>
  <si>
    <t>Janaína Macedo Freitas</t>
  </si>
  <si>
    <t>Exportações Brasileiras de Café Torrado e Moído (Secex)</t>
  </si>
  <si>
    <t>NCM: 0901.11.10/0901.12.00</t>
  </si>
  <si>
    <t xml:space="preserve">EXPORTAÇÕES BRASILEIRAS DE CAFÉ VERDE </t>
  </si>
  <si>
    <t>CONVÊNIO : MAPA - SPAE / CONAB</t>
  </si>
  <si>
    <t>e-mail: paulo.abreu@agricultura.gov.br</t>
  </si>
  <si>
    <t>Telefone: (61) 3218-2812, 3322-0408</t>
  </si>
  <si>
    <t>PRODUÇÃO FINAL</t>
  </si>
  <si>
    <t xml:space="preserve">8. Preços do café tipo 6, bebida dura, recebidos </t>
  </si>
  <si>
    <t xml:space="preserve">5.1. Financiamentos </t>
  </si>
  <si>
    <t xml:space="preserve">5.2. Publicidade e Promoção dos Cafés do Brasil </t>
  </si>
  <si>
    <t>5. Orçamento aprovado Funcafé - R$ milhões</t>
  </si>
  <si>
    <t>UF /</t>
  </si>
  <si>
    <t>(Mil sacas beneficiadas)</t>
  </si>
  <si>
    <t>1.1. Área em produção - milhões/há</t>
  </si>
  <si>
    <t>Conversão Solúvel em sacas de 60 kg: peso liquido*2,6/60</t>
  </si>
  <si>
    <t>Conversão Torrado e Moído em sacas de 60 kg: peso liquido *1,19/60</t>
  </si>
  <si>
    <t xml:space="preserve">Volume: em saca de 60 kg </t>
  </si>
  <si>
    <t>EXPORTAÇÃO DO AGRONEGÓCIO BRASILEIRO - TOTAL</t>
  </si>
  <si>
    <t>SECRETARIA DE RELAÇÕES INTERNACIONAIS DO AGRONEGÓCIO - SRI</t>
  </si>
  <si>
    <t>DEPARTAMENTO DE PROMOÇÃO INTERNACIONAL DO AGRONEGÓCIO - DPI</t>
  </si>
  <si>
    <t>COORDENAÇÃO GERAL DE ORGANIZAÇÃO PARA EXPORTAÇÃO - CGOE</t>
  </si>
  <si>
    <t>PRINCIPAIS PRODUTOS EXPORTADOS</t>
  </si>
  <si>
    <t>Var.% (a/b)</t>
  </si>
  <si>
    <t>Part. %</t>
  </si>
  <si>
    <t>COMPLEXO SOJA</t>
  </si>
  <si>
    <t>PRODUTOS FLORESTAIS</t>
  </si>
  <si>
    <t>COMPLEXO SUCROALCOOLEIRO</t>
  </si>
  <si>
    <t>CAFÉ VERDE</t>
  </si>
  <si>
    <t>CAFÉ SOLÚVEL</t>
  </si>
  <si>
    <t>FUMO E SEUS PRODUTOS</t>
  </si>
  <si>
    <t>FIBRAS E PRODUTOS TÊXTEIS</t>
  </si>
  <si>
    <t>DEMAIS PRODUTOS</t>
  </si>
  <si>
    <t>TOTAL:</t>
  </si>
  <si>
    <t>US$ MIL - (a)</t>
  </si>
  <si>
    <t>US$ MIL - (b)</t>
  </si>
  <si>
    <t>Conversão Verde em sacas de 60 kg: peso liquido/60</t>
  </si>
  <si>
    <t>Esplanada dos Ministérios, Bloco "D", 7º andar sala 744</t>
  </si>
  <si>
    <t>Vietnan</t>
  </si>
  <si>
    <t>2008</t>
  </si>
  <si>
    <t>INDICADORES</t>
  </si>
  <si>
    <t>4. Estoques do Funcafé - milhões/sc</t>
  </si>
  <si>
    <t>EM FORMAÇÃO</t>
  </si>
  <si>
    <r>
      <t xml:space="preserve">1. Produção - milhões/sc </t>
    </r>
    <r>
      <rPr>
        <b/>
        <vertAlign val="superscript"/>
        <sz val="14"/>
        <rFont val="Arial"/>
        <family val="2"/>
      </rPr>
      <t>(1)</t>
    </r>
  </si>
  <si>
    <r>
      <t>do agronegócio (em US$) (%)</t>
    </r>
    <r>
      <rPr>
        <b/>
        <vertAlign val="superscript"/>
        <sz val="14"/>
        <rFont val="Arial"/>
        <family val="2"/>
      </rPr>
      <t xml:space="preserve"> (2)</t>
    </r>
  </si>
  <si>
    <r>
      <t>pelos produtores, base CEPEA/ESALQ (R$/sc)</t>
    </r>
    <r>
      <rPr>
        <b/>
        <vertAlign val="superscript"/>
        <sz val="14"/>
        <rFont val="Arial"/>
        <family val="2"/>
      </rPr>
      <t xml:space="preserve"> (2)</t>
    </r>
  </si>
  <si>
    <r>
      <t>relação às exportações mundiais (em sc) (%)</t>
    </r>
    <r>
      <rPr>
        <b/>
        <vertAlign val="superscript"/>
        <sz val="14"/>
        <rFont val="Arial"/>
        <family val="2"/>
      </rPr>
      <t xml:space="preserve"> (4)</t>
    </r>
  </si>
  <si>
    <t>3.1. Consumo per capita - kg/habitante ano</t>
  </si>
  <si>
    <r>
      <t>3.</t>
    </r>
    <r>
      <rPr>
        <b/>
        <sz val="13"/>
        <rFont val="Arial"/>
        <family val="2"/>
      </rPr>
      <t xml:space="preserve"> Consumo interno de café T&amp;M e Solúvel - milhões/sc </t>
    </r>
    <r>
      <rPr>
        <b/>
        <vertAlign val="superscript"/>
        <sz val="13"/>
        <rFont val="Arial"/>
        <family val="2"/>
      </rPr>
      <t>(3)</t>
    </r>
  </si>
  <si>
    <t>FRUTAS (INCLUI NOZES E CASTANHAS)</t>
  </si>
  <si>
    <t>Getulio Akio Shinkawa</t>
  </si>
  <si>
    <t>Antonio Augusto Ribeiro Vaz Costa</t>
  </si>
  <si>
    <t>Coordenador: Marconni Sobreira</t>
  </si>
  <si>
    <t>Eduardo Chacur</t>
  </si>
  <si>
    <t>NCM: 2101.11.90/2101.12.00</t>
  </si>
  <si>
    <t>2009</t>
  </si>
  <si>
    <t>SAFRA  2010</t>
  </si>
  <si>
    <t xml:space="preserve">EXPORTAÇÕES BRASILEIRAS DE OUTROS EXTRATOS, ESSENCIAIS, PREPARS, CONCENTRADOS DE CAFÉ </t>
  </si>
  <si>
    <t>OUTROS EXTRATOS, ESSENCIAIS, CONCENTRADOS</t>
  </si>
  <si>
    <t>Conversão Outs.Estratos, Essenciais em sacas de 60 kg: peso liquido*2,6/60</t>
  </si>
  <si>
    <t>OUTROS EXTRATOS</t>
  </si>
  <si>
    <t xml:space="preserve">   Sul e Centro-Oeste</t>
  </si>
  <si>
    <r>
      <t xml:space="preserve">   Cerrado</t>
    </r>
    <r>
      <rPr>
        <sz val="9"/>
        <rFont val="Arial"/>
        <family val="2"/>
      </rPr>
      <t xml:space="preserve"> - Triângulo, Alto Paranaiba e Noroeste</t>
    </r>
  </si>
  <si>
    <r>
      <t xml:space="preserve">   Zona da Mata -</t>
    </r>
    <r>
      <rPr>
        <sz val="9"/>
        <rFont val="Arial"/>
        <family val="2"/>
      </rPr>
      <t xml:space="preserve"> Jequitinhonha, Mucuri, Rio Doce, Central e Norte</t>
    </r>
  </si>
  <si>
    <t xml:space="preserve">   Cerrado</t>
  </si>
  <si>
    <t xml:space="preserve">   Planalto</t>
  </si>
  <si>
    <t xml:space="preserve">   Atlântico</t>
  </si>
  <si>
    <r>
      <t xml:space="preserve">2. Exportação - Verde, solúvel, extratos e torrado </t>
    </r>
    <r>
      <rPr>
        <b/>
        <vertAlign val="superscript"/>
        <sz val="14"/>
        <rFont val="Arial"/>
        <family val="2"/>
      </rPr>
      <t>(2)</t>
    </r>
  </si>
  <si>
    <t>CARNES</t>
  </si>
  <si>
    <t>COUROS, PRODUTOS DE COURO E PELETERIA</t>
  </si>
  <si>
    <t>CEREAIS, FARINHAS E PREPARAÇÕES</t>
  </si>
  <si>
    <t>2010</t>
  </si>
  <si>
    <t>Elaboração: MAPA/SPAE/DCAF</t>
  </si>
  <si>
    <t>SAFRA  2011</t>
  </si>
  <si>
    <t>Amanda Martins de Lima</t>
  </si>
  <si>
    <t xml:space="preserve">EXPORTAÇÕES BRASILEIRAS DE OUTROS EXTRATOS, CONCENTRADOS DE CAFÉ </t>
  </si>
  <si>
    <t>Exportações Brasileiras de Outros Extratos, Concentrado de Café (Secex)</t>
  </si>
  <si>
    <t>Exportações Brasileiras de Cafés - Principais Países Importadores (Secex)</t>
  </si>
  <si>
    <t>site: http//www.agricultura.gov.br / Vegetal / Café / Estatísticas / Café</t>
  </si>
  <si>
    <t xml:space="preserve">    Sul e Centro-Oeste</t>
  </si>
  <si>
    <t xml:space="preserve">    Cerrado - Triângulo, Alto Paranaiba e Noroeste</t>
  </si>
  <si>
    <t>Zona da Mata - Jequitinhonha, Mucuri, Rio Doce, Central e Norte</t>
  </si>
  <si>
    <t>Fonte: AgroStat Brasil a partir de dados da SECEX/MDIC</t>
  </si>
  <si>
    <t xml:space="preserve">Produção, Exportação e Consumo Mundial de Café (RANKING) </t>
  </si>
  <si>
    <t>2011</t>
  </si>
  <si>
    <t xml:space="preserve">Tipo C Int.500 </t>
  </si>
  <si>
    <t>SAFRA  2012</t>
  </si>
  <si>
    <t xml:space="preserve">  - Cerrado</t>
  </si>
  <si>
    <t xml:space="preserve">  - Planalto</t>
  </si>
  <si>
    <t xml:space="preserve">  - Atlântico</t>
  </si>
  <si>
    <t>Exportação do Agronegócio Brasileiro - Principais Produtos - Ranking</t>
  </si>
  <si>
    <t>Importações Brasileiras de Cafés (Secex)</t>
  </si>
  <si>
    <t>IMPORTAÇÕES BRASILEIRAS DE CAFÉS</t>
  </si>
  <si>
    <t>US$ (FOB)</t>
  </si>
  <si>
    <t>SC/60 kg</t>
  </si>
  <si>
    <t>CASCAS, PELÍCULAS DE CAFÉ E SUCEDANEOS</t>
  </si>
  <si>
    <t>EXPORTAÇÕES BRASILEIRAS DE CAFÉS</t>
  </si>
  <si>
    <t xml:space="preserve">CASCAS, PELÍCULAS DE CAFÉ </t>
  </si>
  <si>
    <t>CACAU E SEUS PPRODUTOS</t>
  </si>
  <si>
    <t xml:space="preserve">SUCOS </t>
  </si>
  <si>
    <t>BEBIDAS</t>
  </si>
  <si>
    <t xml:space="preserve">Cotação Mensal dos Preços de Cafés Recebidos pelos produtores  </t>
  </si>
  <si>
    <t xml:space="preserve">Indicadores de Desempenho da Cafeicultura Brasileira - 2002 a 2013  </t>
  </si>
  <si>
    <t>Safra Produção Final - 2012 - 2011 - 2010</t>
  </si>
  <si>
    <t>Previsão de Safra - 2013</t>
  </si>
  <si>
    <t>RANKING POR VALORES DE 2013</t>
  </si>
  <si>
    <t>(13/12)</t>
  </si>
  <si>
    <t>Sul e Centro-Oeste</t>
  </si>
  <si>
    <t>Triângulo, Alto Paranaiba e Noroeste</t>
  </si>
  <si>
    <t>Norte, Jequitinhonha e Mucuri</t>
  </si>
  <si>
    <t>CAFÉ - Média Mensal dos Preços Recebidos pelos Produtores - 2012/2013</t>
  </si>
  <si>
    <t>ANO 14º.</t>
  </si>
  <si>
    <t>2002 a 2013</t>
  </si>
  <si>
    <t>(3) 2013 - Estimativa</t>
  </si>
  <si>
    <t>TORRADO &amp; MOÍDO</t>
  </si>
  <si>
    <t>EXPORTAÇÕES BRASILEIRAS DE CAFÉ TORRADO &amp; MOÍDO</t>
  </si>
  <si>
    <t>CAFÉ TORRADO &amp; MOÍDO</t>
  </si>
  <si>
    <t>TORRADO E MOÍDO</t>
  </si>
  <si>
    <t xml:space="preserve">  ALEMANHA </t>
  </si>
  <si>
    <t xml:space="preserve">  ESTADOS UNIDOS </t>
  </si>
  <si>
    <t xml:space="preserve">  JAPAO </t>
  </si>
  <si>
    <t xml:space="preserve">  ITALIA </t>
  </si>
  <si>
    <t xml:space="preserve">  BELGICA </t>
  </si>
  <si>
    <t xml:space="preserve">  ESPANHA </t>
  </si>
  <si>
    <t xml:space="preserve">  FRANCA </t>
  </si>
  <si>
    <t xml:space="preserve">  SUECIA </t>
  </si>
  <si>
    <t xml:space="preserve">  CANADA </t>
  </si>
  <si>
    <t xml:space="preserve">  FINLANDIA </t>
  </si>
  <si>
    <t xml:space="preserve">  TURQUIA </t>
  </si>
  <si>
    <t xml:space="preserve">  REINO UNIDO </t>
  </si>
  <si>
    <t xml:space="preserve">  RUSSIA,FEDDA </t>
  </si>
  <si>
    <t xml:space="preserve">  COREIA,REPSUL </t>
  </si>
  <si>
    <t xml:space="preserve">  UCRANIA </t>
  </si>
  <si>
    <t xml:space="preserve">  ARGENTINA </t>
  </si>
  <si>
    <t xml:space="preserve">  INDONESIA </t>
  </si>
  <si>
    <t xml:space="preserve">  ARABIA SAUDITA </t>
  </si>
  <si>
    <t xml:space="preserve">  ROMENIA </t>
  </si>
  <si>
    <t xml:space="preserve">  HUNGRIA </t>
  </si>
  <si>
    <t xml:space="preserve">  CHILE </t>
  </si>
  <si>
    <t xml:space="preserve">  PARAGUAI </t>
  </si>
  <si>
    <t xml:space="preserve">  BAHAMAS </t>
  </si>
  <si>
    <t xml:space="preserve">  URUGUAI </t>
  </si>
  <si>
    <t xml:space="preserve">  BOLIVIA </t>
  </si>
  <si>
    <t xml:space="preserve">  CHINA </t>
  </si>
  <si>
    <t xml:space="preserve">  MEXICO </t>
  </si>
  <si>
    <t>Fax:         (61) 3322-0337</t>
  </si>
  <si>
    <t xml:space="preserve">   OUTROS</t>
  </si>
  <si>
    <r>
      <t xml:space="preserve">5.3. Pesquisa Cafeeira </t>
    </r>
    <r>
      <rPr>
        <b/>
        <i/>
        <sz val="10"/>
        <rFont val="Arial"/>
        <family val="2"/>
      </rPr>
      <t>(*)</t>
    </r>
  </si>
  <si>
    <t>Ministro: ANTÔNIO EUSTÁQUIO ANDRADE FERREIRA</t>
  </si>
  <si>
    <t xml:space="preserve">  MALASIA </t>
  </si>
  <si>
    <t xml:space="preserve">  TAIWAN FORMOSA </t>
  </si>
  <si>
    <t>(*) Em 2013, o Plano Orçamentário de Pesquisa foi centralizado na Unidade Orçamentária da Embrapa.</t>
  </si>
  <si>
    <t>CASCAS, PELÍCULAS</t>
  </si>
  <si>
    <t xml:space="preserve">  CINGAPURA </t>
  </si>
  <si>
    <t xml:space="preserve">  IRLANDA </t>
  </si>
  <si>
    <t>Secretário-Executivo: JOSÉ GERARDO FONTELLES</t>
  </si>
  <si>
    <t xml:space="preserve">Zona da Mata, Rio Doce    e Central </t>
  </si>
  <si>
    <t>SAFRA  2013</t>
  </si>
  <si>
    <t xml:space="preserve">  MONTENEGRO </t>
  </si>
  <si>
    <t>6. Participação das exportações brasileiras de cafés em</t>
  </si>
  <si>
    <t xml:space="preserve">  ESLOVENIA,REP </t>
  </si>
  <si>
    <t>Diretor do DCAF: JANIO ZEFERINO DA SILVA</t>
  </si>
  <si>
    <t>Uganda</t>
  </si>
  <si>
    <t>2012</t>
  </si>
  <si>
    <t>Costa Rica</t>
  </si>
  <si>
    <t>Consumo Interno Mundial</t>
  </si>
  <si>
    <t>Secretário da SPAE - Interino: JOSÉ GERARDO FONTELLES</t>
  </si>
  <si>
    <t>TERCEIRO LEVANTAMENTO</t>
  </si>
  <si>
    <t>(1) 2013 com base no 3º Levantamento de Safra da CONAB - Setembro/13</t>
  </si>
  <si>
    <t>PESCADOS</t>
  </si>
  <si>
    <t>ANIMAIS VIVOS (EXCETO PESCADOS)</t>
  </si>
  <si>
    <t>Ministério da Agricultura, Pecuária e Abastecimento - MAPA</t>
  </si>
  <si>
    <t>Secretaria de Produção e Agroenergia - SPAE</t>
  </si>
  <si>
    <t>Departamento do Café - DCAF</t>
  </si>
  <si>
    <t>Recursos disponibilizados do FUNCAFÉ - 2013</t>
  </si>
  <si>
    <t xml:space="preserve">Base na LOA 2013, Resolução nº 4.229 de 18 de junho de 2013 </t>
  </si>
  <si>
    <t>(R$)</t>
  </si>
  <si>
    <t>AGENTES FINANCEIROS</t>
  </si>
  <si>
    <t>MODALIDADES</t>
  </si>
  <si>
    <t>Estocagem</t>
  </si>
  <si>
    <t>FAC</t>
  </si>
  <si>
    <t>Capital de Giro para Indústrias de Café Solúvel</t>
  </si>
  <si>
    <t>Capital de Giro para Indústrias de Torrefação de Café</t>
  </si>
  <si>
    <t>Capital de para Cooperativas de Produção</t>
  </si>
  <si>
    <t>Recuperação de cafezais danificados</t>
  </si>
  <si>
    <t>Total</t>
  </si>
  <si>
    <t>Banco Bicbanco S.A.</t>
  </si>
  <si>
    <t>Banco BPN Brasil Banco Múltiplo S.A.</t>
  </si>
  <si>
    <t>Banco Cooperativo do Brasil S.A. - Bancoob</t>
  </si>
  <si>
    <t>Banco do Brasil S.A.</t>
  </si>
  <si>
    <t>Banco Fibra S.A.</t>
  </si>
  <si>
    <t>Banco Itaú BBA S.A.</t>
  </si>
  <si>
    <t>Banco Itaú Unibanco S.A.</t>
  </si>
  <si>
    <t xml:space="preserve">Banco Pine S.A. </t>
  </si>
  <si>
    <t>Banco RaboBank S.A.</t>
  </si>
  <si>
    <t>Banco Ribeirão Preto S.A.</t>
  </si>
  <si>
    <t>Banco Santander Brasil  S.A.</t>
  </si>
  <si>
    <t>Banco Votorantim S.A.</t>
  </si>
  <si>
    <t>Cooperativa Central de Crédito de Minas Gerais - Crediminas</t>
  </si>
  <si>
    <t>Cooperativa de Crédito em Guaxupé e Região - Agrocredi</t>
  </si>
  <si>
    <t>Cooperativa de Crédito Rural e de Pequenos Empresários - Credivar</t>
  </si>
  <si>
    <t>Resolução 4.068</t>
  </si>
  <si>
    <t>Saldo a Liberar</t>
  </si>
  <si>
    <t>Fonte: SIAFI-FUNCAFÉ UG 130137</t>
  </si>
  <si>
    <t xml:space="preserve"> - Setembro/2013 - </t>
  </si>
  <si>
    <t>Jan a Set/2013</t>
  </si>
  <si>
    <t>Jan a Set/2012</t>
  </si>
  <si>
    <t>Jan a Set/13</t>
  </si>
  <si>
    <t>Jan a Set/12</t>
  </si>
  <si>
    <t>Banco ABC Brasil S.A.</t>
  </si>
  <si>
    <t>Banco Bradesco S.A.</t>
  </si>
  <si>
    <t>Cooperativa Central de Crédito do Espírito Santo - Central ES</t>
  </si>
  <si>
    <t>Banco BNP Paribas Brasil S.A.</t>
  </si>
  <si>
    <t>Recursos disponibilizados do FUNCAFÉ aos Agentes Financeiros - 2013</t>
  </si>
  <si>
    <t>(2) 2013 - Janeiro a Setembro</t>
  </si>
  <si>
    <t>(4) 2013 - Janeiro a Agosto</t>
  </si>
  <si>
    <t xml:space="preserve">  LIBANO </t>
  </si>
  <si>
    <t xml:space="preserve">  GEORGIA,REPDA </t>
  </si>
  <si>
    <t xml:space="preserve">  MAURICIO </t>
  </si>
  <si>
    <t>Custeio</t>
  </si>
  <si>
    <t>Contratos de Opções e de Operações em Mercados Futuros</t>
  </si>
  <si>
    <t>Banco Banestes S.A.</t>
  </si>
  <si>
    <t>Banco CitiBank S.A.</t>
  </si>
  <si>
    <t>Banco de Tokyo S.A.</t>
  </si>
  <si>
    <t>Banco Original S.A.</t>
  </si>
  <si>
    <t>Cooperativa de Crédio de Livre Ad. da Região de Alpinópolis - Credialp</t>
  </si>
  <si>
    <t>Cooperativa de Crédito de Livre Ad.de Carmo do Rio Claro - Credicarmo</t>
  </si>
  <si>
    <t>Cooperativa de Crédito de Livre Admissão de Patrocínio - Coopacredi</t>
  </si>
  <si>
    <t>Posição: 11/10/2013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</si>
</sst>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_);_(&quot;R$ &quot;* \(#,##0\);_(&quot;R$ &quot;* &quot;-&quot;_);_(@_)"/>
    <numFmt numFmtId="165" formatCode="_(* #,##0_);_(* \(#,##0\);_(* &quot;-&quot;_);_(@_)"/>
    <numFmt numFmtId="166" formatCode="_(&quot;R$ &quot;* #,##0.00_);_(&quot;R$ &quot;* \(#,##0.00\);_(&quot;R$ &quot;* &quot;-&quot;??_);_(@_)"/>
    <numFmt numFmtId="167" formatCode="_(* #,##0.00_);_(* \(#,##0.00\);_(* &quot;-&quot;??_);_(@_)"/>
    <numFmt numFmtId="168" formatCode="0.0"/>
    <numFmt numFmtId="169" formatCode="_(* #,##0_);_(* \(#,##0\);_(* &quot;-&quot;??_);_(@_)"/>
    <numFmt numFmtId="170" formatCode="0.0%"/>
    <numFmt numFmtId="171" formatCode="#,##0;[Red]\-#,##0;_(* &quot;---&quot;_);_(@_)"/>
    <numFmt numFmtId="172" formatCode="_(* #,##0.0_);_(* \(#,##0.0\);_(* &quot;-&quot;??_);_(@_)"/>
    <numFmt numFmtId="173" formatCode="_(* #,##0_);_(* \(#,##0\);_(* \-_);_(@_)"/>
    <numFmt numFmtId="174" formatCode="_(* #,##0.0000000_);_(* \(#,##0.0000000\);_(* &quot;-&quot;_);_(@_)"/>
    <numFmt numFmtId="175" formatCode="#,##0.000;[Red]\-#,##0.000;_(* &quot;---&quot;_);_(@_)"/>
    <numFmt numFmtId="176" formatCode="_(* #,##0.0000_);_(* \(#,##0.0000\);_(* &quot;-&quot;??_);_(@_)"/>
  </numFmts>
  <fonts count="72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2"/>
      <name val="Arial"/>
      <family val="2"/>
    </font>
    <font>
      <u val="single"/>
      <sz val="7.5"/>
      <color indexed="12"/>
      <name val="Arial"/>
      <family val="0"/>
    </font>
    <font>
      <b/>
      <sz val="8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u val="single"/>
      <sz val="10"/>
      <name val="Arial"/>
      <family val="2"/>
    </font>
    <font>
      <b/>
      <sz val="5.75"/>
      <name val="Arial"/>
      <family val="2"/>
    </font>
    <font>
      <sz val="5.75"/>
      <name val="Arial"/>
      <family val="2"/>
    </font>
    <font>
      <u val="single"/>
      <sz val="10"/>
      <color indexed="36"/>
      <name val="Arial"/>
      <family val="0"/>
    </font>
    <font>
      <b/>
      <sz val="15"/>
      <name val="Arial"/>
      <family val="2"/>
    </font>
    <font>
      <b/>
      <sz val="16"/>
      <color indexed="10"/>
      <name val="Arial Black"/>
      <family val="2"/>
    </font>
    <font>
      <b/>
      <sz val="11"/>
      <color indexed="8"/>
      <name val="Arial"/>
      <family val="2"/>
    </font>
    <font>
      <b/>
      <u val="single"/>
      <sz val="16"/>
      <name val="Arial"/>
      <family val="2"/>
    </font>
    <font>
      <sz val="12"/>
      <color indexed="8"/>
      <name val="Arial"/>
      <family val="2"/>
    </font>
    <font>
      <b/>
      <sz val="14"/>
      <color indexed="12"/>
      <name val="Arial"/>
      <family val="2"/>
    </font>
    <font>
      <b/>
      <sz val="10"/>
      <name val="Copperplate Gothic Bold"/>
      <family val="0"/>
    </font>
    <font>
      <b/>
      <u val="single"/>
      <sz val="12"/>
      <name val="Arial"/>
      <family val="2"/>
    </font>
    <font>
      <b/>
      <sz val="13"/>
      <color indexed="12"/>
      <name val="Arial"/>
      <family val="2"/>
    </font>
    <font>
      <b/>
      <i/>
      <sz val="13"/>
      <name val="Arial"/>
      <family val="2"/>
    </font>
    <font>
      <sz val="14"/>
      <name val="Arial"/>
      <family val="2"/>
    </font>
    <font>
      <b/>
      <vertAlign val="superscript"/>
      <sz val="14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b/>
      <u val="single"/>
      <sz val="14"/>
      <name val="Arial"/>
      <family val="2"/>
    </font>
    <font>
      <b/>
      <sz val="7.5"/>
      <name val="Arial"/>
      <family val="2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  <font>
      <u val="single"/>
      <sz val="10"/>
      <color indexed="12"/>
      <name val="Arial"/>
      <family val="0"/>
    </font>
    <font>
      <b/>
      <vertAlign val="superscript"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6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u val="single"/>
      <sz val="8"/>
      <name val="Arial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b/>
      <i/>
      <sz val="1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42"/>
      </patternFill>
    </fill>
    <fill>
      <patternFill patternType="lightGray">
        <fgColor indexed="50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dashDotDot"/>
      <top>
        <color indexed="63"/>
      </top>
      <bottom>
        <color indexed="63"/>
      </bottom>
    </border>
    <border>
      <left style="dashDotDot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DotDot"/>
      <right>
        <color indexed="63"/>
      </right>
      <top style="dashDotDot"/>
      <bottom>
        <color indexed="63"/>
      </bottom>
    </border>
    <border>
      <left>
        <color indexed="63"/>
      </left>
      <right>
        <color indexed="63"/>
      </right>
      <top style="dashDotDot"/>
      <bottom>
        <color indexed="63"/>
      </bottom>
    </border>
    <border>
      <left>
        <color indexed="63"/>
      </left>
      <right style="dashDotDot"/>
      <top style="dashDotDot"/>
      <bottom>
        <color indexed="63"/>
      </bottom>
    </border>
    <border>
      <left style="dashDotDot"/>
      <right>
        <color indexed="63"/>
      </right>
      <top>
        <color indexed="63"/>
      </top>
      <bottom style="dashDotDot"/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 style="dashDotDot"/>
      <top>
        <color indexed="63"/>
      </top>
      <bottom style="dashDotDot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1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7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9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14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9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15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7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8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20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5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6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7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20" borderId="0" applyNumberFormat="0" applyBorder="0" applyAlignment="0" applyProtection="0"/>
    <xf numFmtId="0" fontId="47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9" borderId="0" applyNumberFormat="0" applyBorder="0" applyAlignment="0" applyProtection="0"/>
    <xf numFmtId="0" fontId="43" fillId="15" borderId="1" applyNumberFormat="0" applyAlignment="0" applyProtection="0"/>
    <xf numFmtId="0" fontId="43" fillId="15" borderId="1" applyNumberFormat="0" applyAlignment="0" applyProtection="0"/>
    <xf numFmtId="0" fontId="43" fillId="15" borderId="1" applyNumberFormat="0" applyAlignment="0" applyProtection="0"/>
    <xf numFmtId="0" fontId="43" fillId="8" borderId="1" applyNumberFormat="0" applyAlignment="0" applyProtection="0"/>
    <xf numFmtId="0" fontId="44" fillId="24" borderId="2" applyNumberFormat="0" applyAlignment="0" applyProtection="0"/>
    <xf numFmtId="0" fontId="44" fillId="24" borderId="2" applyNumberFormat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50" fillId="0" borderId="4" applyNumberFormat="0" applyFill="0" applyAlignment="0" applyProtection="0"/>
    <xf numFmtId="0" fontId="44" fillId="24" borderId="2" applyNumberFormat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18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0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14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25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2" borderId="0" applyNumberFormat="0" applyBorder="0" applyAlignment="0" applyProtection="0"/>
    <xf numFmtId="0" fontId="46" fillId="7" borderId="1" applyNumberFormat="0" applyAlignment="0" applyProtection="0"/>
    <xf numFmtId="0" fontId="46" fillId="7" borderId="1" applyNumberFormat="0" applyAlignment="0" applyProtection="0"/>
    <xf numFmtId="0" fontId="46" fillId="26" borderId="1" applyNumberFormat="0" applyAlignment="0" applyProtection="0"/>
    <xf numFmtId="0" fontId="51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5" borderId="0" applyNumberFormat="0" applyBorder="0" applyAlignment="0" applyProtection="0"/>
    <xf numFmtId="0" fontId="46" fillId="7" borderId="1" applyNumberFormat="0" applyAlignment="0" applyProtection="0"/>
    <xf numFmtId="0" fontId="45" fillId="0" borderId="3" applyNumberFormat="0" applyFill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62" fillId="26" borderId="0" applyNumberFormat="0" applyBorder="0" applyAlignment="0" applyProtection="0"/>
    <xf numFmtId="0" fontId="48" fillId="26" borderId="0" applyNumberFormat="0" applyBorder="0" applyAlignment="0" applyProtection="0"/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10" borderId="8" applyNumberFormat="0" applyFont="0" applyAlignment="0" applyProtection="0"/>
    <xf numFmtId="0" fontId="0" fillId="10" borderId="8" applyNumberFormat="0" applyFont="0" applyAlignment="0" applyProtection="0"/>
    <xf numFmtId="0" fontId="40" fillId="10" borderId="8" applyNumberFormat="0" applyFont="0" applyAlignment="0" applyProtection="0"/>
    <xf numFmtId="0" fontId="49" fillId="15" borderId="9" applyNumberFormat="0" applyAlignment="0" applyProtection="0"/>
    <xf numFmtId="9" fontId="0" fillId="0" borderId="0" applyFont="0" applyFill="0" applyBorder="0" applyAlignment="0" applyProtection="0"/>
    <xf numFmtId="0" fontId="49" fillId="15" borderId="9" applyNumberFormat="0" applyAlignment="0" applyProtection="0"/>
    <xf numFmtId="0" fontId="49" fillId="15" borderId="9" applyNumberFormat="0" applyAlignment="0" applyProtection="0"/>
    <xf numFmtId="0" fontId="49" fillId="8" borderId="9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64" fillId="0" borderId="10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65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7" applyNumberFormat="0" applyFill="0" applyAlignment="0" applyProtection="0"/>
    <xf numFmtId="0" fontId="66" fillId="0" borderId="11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56" fillId="0" borderId="13" applyNumberFormat="0" applyFill="0" applyAlignment="0" applyProtection="0"/>
    <xf numFmtId="0" fontId="50" fillId="0" borderId="0" applyNumberFormat="0" applyFill="0" applyBorder="0" applyAlignment="0" applyProtection="0"/>
  </cellStyleXfs>
  <cellXfs count="533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" fillId="0" borderId="15" xfId="0" applyFont="1" applyBorder="1" applyAlignment="1">
      <alignment horizontal="center"/>
    </xf>
    <xf numFmtId="0" fontId="20" fillId="0" borderId="15" xfId="0" applyFont="1" applyBorder="1" applyAlignment="1">
      <alignment/>
    </xf>
    <xf numFmtId="0" fontId="10" fillId="0" borderId="15" xfId="0" applyFont="1" applyBorder="1" applyAlignment="1">
      <alignment/>
    </xf>
    <xf numFmtId="0" fontId="0" fillId="0" borderId="0" xfId="149">
      <alignment/>
      <protection/>
    </xf>
    <xf numFmtId="0" fontId="23" fillId="4" borderId="0" xfId="149" applyFont="1" applyFill="1" applyBorder="1" applyAlignment="1">
      <alignment horizontal="center" vertical="center"/>
      <protection/>
    </xf>
    <xf numFmtId="0" fontId="24" fillId="0" borderId="0" xfId="0" applyFont="1" applyBorder="1" applyAlignment="1">
      <alignment vertical="center"/>
    </xf>
    <xf numFmtId="0" fontId="0" fillId="0" borderId="0" xfId="149" applyFill="1" applyBorder="1" applyAlignment="1">
      <alignment vertical="center"/>
      <protection/>
    </xf>
    <xf numFmtId="0" fontId="0" fillId="0" borderId="0" xfId="149" applyAlignment="1">
      <alignment vertical="center"/>
      <protection/>
    </xf>
    <xf numFmtId="0" fontId="24" fillId="0" borderId="0" xfId="0" applyFont="1" applyBorder="1" applyAlignment="1">
      <alignment horizontal="center" vertical="center"/>
    </xf>
    <xf numFmtId="0" fontId="0" fillId="8" borderId="0" xfId="149" applyFill="1" applyBorder="1" applyAlignment="1">
      <alignment vertical="center"/>
      <protection/>
    </xf>
    <xf numFmtId="0" fontId="23" fillId="8" borderId="0" xfId="149" applyFont="1" applyFill="1" applyBorder="1" applyAlignment="1">
      <alignment horizontal="center" vertical="center"/>
      <protection/>
    </xf>
    <xf numFmtId="0" fontId="24" fillId="0" borderId="0" xfId="0" applyFont="1" applyAlignment="1">
      <alignment vertical="center"/>
    </xf>
    <xf numFmtId="0" fontId="25" fillId="8" borderId="0" xfId="149" applyFont="1" applyFill="1" applyBorder="1" applyAlignment="1">
      <alignment horizontal="center" vertical="center"/>
      <protection/>
    </xf>
    <xf numFmtId="0" fontId="6" fillId="0" borderId="0" xfId="149" applyFont="1">
      <alignment/>
      <protection/>
    </xf>
    <xf numFmtId="0" fontId="6" fillId="0" borderId="0" xfId="0" applyFont="1" applyFill="1" applyAlignment="1">
      <alignment/>
    </xf>
    <xf numFmtId="169" fontId="4" fillId="0" borderId="0" xfId="162" applyNumberFormat="1" applyFont="1" applyFill="1" applyBorder="1" applyAlignment="1">
      <alignment horizontal="center" vertical="center"/>
    </xf>
    <xf numFmtId="167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" fontId="4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0" fontId="0" fillId="15" borderId="16" xfId="0" applyFont="1" applyFill="1" applyBorder="1" applyAlignment="1">
      <alignment horizontal="centerContinuous"/>
    </xf>
    <xf numFmtId="0" fontId="0" fillId="15" borderId="0" xfId="0" applyFont="1" applyFill="1" applyBorder="1" applyAlignment="1">
      <alignment/>
    </xf>
    <xf numFmtId="167" fontId="0" fillId="0" borderId="0" xfId="162" applyFont="1" applyAlignment="1">
      <alignment horizontal="center"/>
    </xf>
    <xf numFmtId="0" fontId="0" fillId="10" borderId="17" xfId="0" applyFont="1" applyFill="1" applyBorder="1" applyAlignment="1">
      <alignment/>
    </xf>
    <xf numFmtId="3" fontId="0" fillId="10" borderId="18" xfId="0" applyNumberFormat="1" applyFont="1" applyFill="1" applyBorder="1" applyAlignment="1">
      <alignment horizontal="right"/>
    </xf>
    <xf numFmtId="3" fontId="0" fillId="10" borderId="19" xfId="0" applyNumberFormat="1" applyFont="1" applyFill="1" applyBorder="1" applyAlignment="1">
      <alignment horizontal="right"/>
    </xf>
    <xf numFmtId="167" fontId="0" fillId="10" borderId="20" xfId="162" applyFont="1" applyFill="1" applyBorder="1" applyAlignment="1">
      <alignment horizontal="center"/>
    </xf>
    <xf numFmtId="3" fontId="0" fillId="10" borderId="21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10" borderId="18" xfId="0" applyFont="1" applyFill="1" applyBorder="1" applyAlignment="1">
      <alignment/>
    </xf>
    <xf numFmtId="0" fontId="0" fillId="0" borderId="22" xfId="0" applyFont="1" applyBorder="1" applyAlignment="1">
      <alignment/>
    </xf>
    <xf numFmtId="167" fontId="6" fillId="0" borderId="0" xfId="0" applyNumberFormat="1" applyFont="1" applyFill="1" applyAlignment="1">
      <alignment/>
    </xf>
    <xf numFmtId="0" fontId="28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9" fillId="0" borderId="15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" fillId="0" borderId="29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13" fillId="0" borderId="29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4" borderId="30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 vertical="center" wrapText="1"/>
    </xf>
    <xf numFmtId="0" fontId="1" fillId="4" borderId="32" xfId="0" applyFont="1" applyFill="1" applyBorder="1" applyAlignment="1">
      <alignment horizontal="center" vertical="center" wrapText="1"/>
    </xf>
    <xf numFmtId="0" fontId="1" fillId="4" borderId="33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/>
    </xf>
    <xf numFmtId="0" fontId="13" fillId="4" borderId="34" xfId="0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vertical="center"/>
    </xf>
    <xf numFmtId="3" fontId="1" fillId="0" borderId="17" xfId="0" applyNumberFormat="1" applyFont="1" applyFill="1" applyBorder="1" applyAlignment="1">
      <alignment horizontal="right" vertical="center"/>
    </xf>
    <xf numFmtId="4" fontId="1" fillId="0" borderId="34" xfId="0" applyNumberFormat="1" applyFont="1" applyFill="1" applyBorder="1" applyAlignment="1">
      <alignment horizontal="right" vertical="center"/>
    </xf>
    <xf numFmtId="3" fontId="1" fillId="0" borderId="17" xfId="0" applyNumberFormat="1" applyFont="1" applyBorder="1" applyAlignment="1">
      <alignment vertical="center"/>
    </xf>
    <xf numFmtId="4" fontId="1" fillId="0" borderId="17" xfId="0" applyNumberFormat="1" applyFont="1" applyBorder="1" applyAlignment="1">
      <alignment vertical="center"/>
    </xf>
    <xf numFmtId="4" fontId="1" fillId="0" borderId="34" xfId="0" applyNumberFormat="1" applyFont="1" applyBorder="1" applyAlignment="1">
      <alignment vertical="center"/>
    </xf>
    <xf numFmtId="3" fontId="1" fillId="0" borderId="31" xfId="0" applyNumberFormat="1" applyFont="1" applyBorder="1" applyAlignment="1">
      <alignment vertical="center"/>
    </xf>
    <xf numFmtId="3" fontId="1" fillId="0" borderId="32" xfId="0" applyNumberFormat="1" applyFont="1" applyFill="1" applyBorder="1" applyAlignment="1">
      <alignment horizontal="right" vertical="center"/>
    </xf>
    <xf numFmtId="4" fontId="1" fillId="0" borderId="32" xfId="0" applyNumberFormat="1" applyFont="1" applyBorder="1" applyAlignment="1">
      <alignment vertical="center"/>
    </xf>
    <xf numFmtId="4" fontId="1" fillId="0" borderId="33" xfId="0" applyNumberFormat="1" applyFont="1" applyBorder="1" applyAlignment="1">
      <alignment vertical="center"/>
    </xf>
    <xf numFmtId="3" fontId="8" fillId="4" borderId="20" xfId="0" applyNumberFormat="1" applyFont="1" applyFill="1" applyBorder="1" applyAlignment="1">
      <alignment vertical="center"/>
    </xf>
    <xf numFmtId="3" fontId="8" fillId="4" borderId="32" xfId="0" applyNumberFormat="1" applyFont="1" applyFill="1" applyBorder="1" applyAlignment="1">
      <alignment horizontal="right" vertical="center"/>
    </xf>
    <xf numFmtId="3" fontId="1" fillId="4" borderId="34" xfId="0" applyNumberFormat="1" applyFont="1" applyFill="1" applyBorder="1" applyAlignment="1">
      <alignment horizontal="right" vertical="center"/>
    </xf>
    <xf numFmtId="3" fontId="8" fillId="4" borderId="17" xfId="0" applyNumberFormat="1" applyFont="1" applyFill="1" applyBorder="1" applyAlignment="1">
      <alignment vertical="center"/>
    </xf>
    <xf numFmtId="4" fontId="8" fillId="4" borderId="17" xfId="0" applyNumberFormat="1" applyFont="1" applyFill="1" applyBorder="1" applyAlignment="1">
      <alignment vertical="center"/>
    </xf>
    <xf numFmtId="4" fontId="8" fillId="4" borderId="33" xfId="0" applyNumberFormat="1" applyFont="1" applyFill="1" applyBorder="1" applyAlignment="1">
      <alignment vertical="center"/>
    </xf>
    <xf numFmtId="4" fontId="8" fillId="4" borderId="34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3" fontId="1" fillId="0" borderId="31" xfId="0" applyNumberFormat="1" applyFont="1" applyFill="1" applyBorder="1" applyAlignment="1">
      <alignment vertical="center"/>
    </xf>
    <xf numFmtId="3" fontId="1" fillId="0" borderId="32" xfId="0" applyNumberFormat="1" applyFont="1" applyFill="1" applyBorder="1" applyAlignment="1">
      <alignment vertical="center"/>
    </xf>
    <xf numFmtId="4" fontId="1" fillId="0" borderId="32" xfId="0" applyNumberFormat="1" applyFont="1" applyFill="1" applyBorder="1" applyAlignment="1">
      <alignment vertical="center"/>
    </xf>
    <xf numFmtId="4" fontId="1" fillId="0" borderId="33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" fontId="8" fillId="4" borderId="31" xfId="0" applyNumberFormat="1" applyFont="1" applyFill="1" applyBorder="1" applyAlignment="1">
      <alignment vertical="center"/>
    </xf>
    <xf numFmtId="3" fontId="8" fillId="4" borderId="32" xfId="0" applyNumberFormat="1" applyFont="1" applyFill="1" applyBorder="1" applyAlignment="1">
      <alignment vertical="center"/>
    </xf>
    <xf numFmtId="4" fontId="8" fillId="4" borderId="32" xfId="0" applyNumberFormat="1" applyFont="1" applyFill="1" applyBorder="1" applyAlignment="1">
      <alignment vertical="center"/>
    </xf>
    <xf numFmtId="3" fontId="1" fillId="0" borderId="32" xfId="0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14" fontId="8" fillId="0" borderId="35" xfId="0" applyNumberFormat="1" applyFont="1" applyFill="1" applyBorder="1" applyAlignment="1">
      <alignment vertical="center"/>
    </xf>
    <xf numFmtId="3" fontId="1" fillId="0" borderId="33" xfId="0" applyNumberFormat="1" applyFont="1" applyFill="1" applyBorder="1" applyAlignment="1">
      <alignment horizontal="right" vertical="center"/>
    </xf>
    <xf numFmtId="3" fontId="8" fillId="4" borderId="36" xfId="0" applyNumberFormat="1" applyFont="1" applyFill="1" applyBorder="1" applyAlignment="1">
      <alignment vertical="center"/>
    </xf>
    <xf numFmtId="3" fontId="8" fillId="4" borderId="37" xfId="0" applyNumberFormat="1" applyFont="1" applyFill="1" applyBorder="1" applyAlignment="1">
      <alignment horizontal="right" vertical="center"/>
    </xf>
    <xf numFmtId="3" fontId="8" fillId="4" borderId="38" xfId="0" applyNumberFormat="1" applyFont="1" applyFill="1" applyBorder="1" applyAlignment="1">
      <alignment vertical="center"/>
    </xf>
    <xf numFmtId="3" fontId="8" fillId="4" borderId="37" xfId="0" applyNumberFormat="1" applyFont="1" applyFill="1" applyBorder="1" applyAlignment="1">
      <alignment vertical="center"/>
    </xf>
    <xf numFmtId="4" fontId="8" fillId="4" borderId="37" xfId="0" applyNumberFormat="1" applyFont="1" applyFill="1" applyBorder="1" applyAlignment="1">
      <alignment vertical="center"/>
    </xf>
    <xf numFmtId="4" fontId="8" fillId="4" borderId="38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" fillId="4" borderId="39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 wrapText="1"/>
    </xf>
    <xf numFmtId="0" fontId="13" fillId="4" borderId="20" xfId="0" applyFont="1" applyFill="1" applyBorder="1" applyAlignment="1">
      <alignment horizontal="center" vertical="center" wrapText="1"/>
    </xf>
    <xf numFmtId="3" fontId="1" fillId="4" borderId="3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2" fillId="4" borderId="16" xfId="0" applyFont="1" applyFill="1" applyBorder="1" applyAlignment="1">
      <alignment horizontal="center" vertical="center"/>
    </xf>
    <xf numFmtId="3" fontId="11" fillId="0" borderId="0" xfId="0" applyNumberFormat="1" applyFont="1" applyAlignment="1">
      <alignment/>
    </xf>
    <xf numFmtId="169" fontId="0" fillId="0" borderId="17" xfId="162" applyNumberFormat="1" applyFont="1" applyBorder="1" applyAlignment="1">
      <alignment/>
    </xf>
    <xf numFmtId="0" fontId="4" fillId="0" borderId="0" xfId="0" applyFont="1" applyAlignment="1">
      <alignment vertical="center"/>
    </xf>
    <xf numFmtId="0" fontId="4" fillId="15" borderId="17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 horizontal="left" vertical="center"/>
    </xf>
    <xf numFmtId="0" fontId="0" fillId="15" borderId="32" xfId="0" applyFont="1" applyFill="1" applyBorder="1" applyAlignment="1">
      <alignment horizontal="center"/>
    </xf>
    <xf numFmtId="0" fontId="4" fillId="0" borderId="40" xfId="0" applyFont="1" applyFill="1" applyBorder="1" applyAlignment="1">
      <alignment/>
    </xf>
    <xf numFmtId="169" fontId="0" fillId="0" borderId="40" xfId="162" applyNumberFormat="1" applyFont="1" applyFill="1" applyBorder="1" applyAlignment="1">
      <alignment/>
    </xf>
    <xf numFmtId="167" fontId="0" fillId="0" borderId="41" xfId="162" applyNumberFormat="1" applyFont="1" applyFill="1" applyBorder="1" applyAlignment="1">
      <alignment/>
    </xf>
    <xf numFmtId="0" fontId="4" fillId="0" borderId="42" xfId="0" applyFont="1" applyFill="1" applyBorder="1" applyAlignment="1">
      <alignment/>
    </xf>
    <xf numFmtId="169" fontId="0" fillId="0" borderId="42" xfId="162" applyNumberFormat="1" applyFont="1" applyFill="1" applyBorder="1" applyAlignment="1">
      <alignment/>
    </xf>
    <xf numFmtId="167" fontId="0" fillId="0" borderId="43" xfId="162" applyNumberFormat="1" applyFont="1" applyFill="1" applyBorder="1" applyAlignment="1">
      <alignment/>
    </xf>
    <xf numFmtId="0" fontId="4" fillId="0" borderId="43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167" fontId="0" fillId="0" borderId="31" xfId="162" applyNumberFormat="1" applyFont="1" applyFill="1" applyBorder="1" applyAlignment="1">
      <alignment/>
    </xf>
    <xf numFmtId="169" fontId="0" fillId="0" borderId="45" xfId="162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167" fontId="0" fillId="10" borderId="19" xfId="162" applyFont="1" applyFill="1" applyBorder="1" applyAlignment="1">
      <alignment horizontal="center"/>
    </xf>
    <xf numFmtId="3" fontId="0" fillId="10" borderId="22" xfId="0" applyNumberFormat="1" applyFont="1" applyFill="1" applyBorder="1" applyAlignment="1">
      <alignment horizontal="right"/>
    </xf>
    <xf numFmtId="3" fontId="0" fillId="10" borderId="45" xfId="0" applyNumberFormat="1" applyFont="1" applyFill="1" applyBorder="1" applyAlignment="1">
      <alignment horizontal="right"/>
    </xf>
    <xf numFmtId="0" fontId="0" fillId="15" borderId="45" xfId="0" applyFont="1" applyFill="1" applyBorder="1" applyAlignment="1">
      <alignment horizontal="centerContinuous"/>
    </xf>
    <xf numFmtId="167" fontId="0" fillId="10" borderId="31" xfId="162" applyFont="1" applyFill="1" applyBorder="1" applyAlignment="1">
      <alignment horizontal="center"/>
    </xf>
    <xf numFmtId="167" fontId="0" fillId="10" borderId="41" xfId="162" applyFont="1" applyFill="1" applyBorder="1" applyAlignment="1">
      <alignment horizontal="center"/>
    </xf>
    <xf numFmtId="3" fontId="0" fillId="10" borderId="4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69" fontId="0" fillId="0" borderId="42" xfId="162" applyNumberFormat="1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" fontId="4" fillId="15" borderId="17" xfId="0" applyNumberFormat="1" applyFont="1" applyFill="1" applyBorder="1" applyAlignment="1">
      <alignment horizontal="center"/>
    </xf>
    <xf numFmtId="3" fontId="4" fillId="15" borderId="17" xfId="0" applyNumberFormat="1" applyFont="1" applyFill="1" applyBorder="1" applyAlignment="1">
      <alignment horizontal="center"/>
    </xf>
    <xf numFmtId="2" fontId="4" fillId="15" borderId="17" xfId="0" applyNumberFormat="1" applyFont="1" applyFill="1" applyBorder="1" applyAlignment="1">
      <alignment horizontal="center"/>
    </xf>
    <xf numFmtId="167" fontId="0" fillId="8" borderId="17" xfId="162" applyNumberFormat="1" applyFont="1" applyFill="1" applyBorder="1" applyAlignment="1" quotePrefix="1">
      <alignment horizontal="right"/>
    </xf>
    <xf numFmtId="4" fontId="0" fillId="0" borderId="17" xfId="0" applyNumberFormat="1" applyFont="1" applyBorder="1" applyAlignment="1">
      <alignment/>
    </xf>
    <xf numFmtId="0" fontId="4" fillId="7" borderId="17" xfId="0" applyFont="1" applyFill="1" applyBorder="1" applyAlignment="1">
      <alignment horizontal="center" vertical="top" wrapText="1"/>
    </xf>
    <xf numFmtId="3" fontId="4" fillId="7" borderId="17" xfId="0" applyNumberFormat="1" applyFont="1" applyFill="1" applyBorder="1" applyAlignment="1">
      <alignment horizontal="right" vertical="top" wrapText="1"/>
    </xf>
    <xf numFmtId="167" fontId="4" fillId="7" borderId="17" xfId="162" applyNumberFormat="1" applyFont="1" applyFill="1" applyBorder="1" applyAlignment="1" quotePrefix="1">
      <alignment horizontal="right"/>
    </xf>
    <xf numFmtId="4" fontId="4" fillId="7" borderId="17" xfId="0" applyNumberFormat="1" applyFont="1" applyFill="1" applyBorder="1" applyAlignment="1">
      <alignment/>
    </xf>
    <xf numFmtId="3" fontId="4" fillId="15" borderId="20" xfId="0" applyNumberFormat="1" applyFont="1" applyFill="1" applyBorder="1" applyAlignment="1">
      <alignment horizontal="center"/>
    </xf>
    <xf numFmtId="0" fontId="4" fillId="15" borderId="32" xfId="0" applyFont="1" applyFill="1" applyBorder="1" applyAlignment="1">
      <alignment horizontal="center"/>
    </xf>
    <xf numFmtId="3" fontId="4" fillId="15" borderId="31" xfId="0" applyNumberFormat="1" applyFont="1" applyFill="1" applyBorder="1" applyAlignment="1">
      <alignment horizontal="center"/>
    </xf>
    <xf numFmtId="3" fontId="4" fillId="15" borderId="32" xfId="0" applyNumberFormat="1" applyFont="1" applyFill="1" applyBorder="1" applyAlignment="1">
      <alignment horizontal="center"/>
    </xf>
    <xf numFmtId="2" fontId="4" fillId="15" borderId="32" xfId="0" applyNumberFormat="1" applyFont="1" applyFill="1" applyBorder="1" applyAlignment="1">
      <alignment horizontal="center"/>
    </xf>
    <xf numFmtId="1" fontId="4" fillId="15" borderId="32" xfId="0" applyNumberFormat="1" applyFont="1" applyFill="1" applyBorder="1" applyAlignment="1">
      <alignment horizontal="center"/>
    </xf>
    <xf numFmtId="0" fontId="0" fillId="8" borderId="32" xfId="0" applyFont="1" applyFill="1" applyBorder="1" applyAlignment="1">
      <alignment/>
    </xf>
    <xf numFmtId="169" fontId="0" fillId="8" borderId="17" xfId="162" applyNumberFormat="1" applyFont="1" applyFill="1" applyBorder="1" applyAlignment="1">
      <alignment/>
    </xf>
    <xf numFmtId="169" fontId="0" fillId="8" borderId="17" xfId="162" applyNumberFormat="1" applyFont="1" applyFill="1" applyBorder="1" applyAlignment="1" quotePrefix="1">
      <alignment horizontal="right"/>
    </xf>
    <xf numFmtId="1" fontId="0" fillId="8" borderId="17" xfId="162" applyNumberFormat="1" applyFont="1" applyFill="1" applyBorder="1" applyAlignment="1" quotePrefix="1">
      <alignment horizontal="right"/>
    </xf>
    <xf numFmtId="169" fontId="4" fillId="8" borderId="17" xfId="162" applyNumberFormat="1" applyFont="1" applyFill="1" applyBorder="1" applyAlignment="1">
      <alignment/>
    </xf>
    <xf numFmtId="169" fontId="4" fillId="8" borderId="17" xfId="162" applyNumberFormat="1" applyFont="1" applyFill="1" applyBorder="1" applyAlignment="1" quotePrefix="1">
      <alignment horizontal="right"/>
    </xf>
    <xf numFmtId="4" fontId="4" fillId="0" borderId="17" xfId="0" applyNumberFormat="1" applyFont="1" applyBorder="1" applyAlignment="1">
      <alignment/>
    </xf>
    <xf numFmtId="0" fontId="0" fillId="8" borderId="17" xfId="0" applyFont="1" applyFill="1" applyBorder="1" applyAlignment="1">
      <alignment/>
    </xf>
    <xf numFmtId="0" fontId="0" fillId="0" borderId="17" xfId="0" applyFont="1" applyBorder="1" applyAlignment="1">
      <alignment/>
    </xf>
    <xf numFmtId="1" fontId="0" fillId="0" borderId="17" xfId="0" applyNumberFormat="1" applyFont="1" applyBorder="1" applyAlignment="1">
      <alignment/>
    </xf>
    <xf numFmtId="0" fontId="4" fillId="7" borderId="17" xfId="0" applyFont="1" applyFill="1" applyBorder="1" applyAlignment="1">
      <alignment horizontal="center"/>
    </xf>
    <xf numFmtId="169" fontId="4" fillId="7" borderId="20" xfId="162" applyNumberFormat="1" applyFont="1" applyFill="1" applyBorder="1" applyAlignment="1">
      <alignment horizontal="right" vertical="center"/>
    </xf>
    <xf numFmtId="169" fontId="4" fillId="7" borderId="17" xfId="162" applyNumberFormat="1" applyFont="1" applyFill="1" applyBorder="1" applyAlignment="1">
      <alignment horizontal="right" vertical="center"/>
    </xf>
    <xf numFmtId="169" fontId="4" fillId="7" borderId="17" xfId="162" applyNumberFormat="1" applyFont="1" applyFill="1" applyBorder="1" applyAlignment="1" quotePrefix="1">
      <alignment horizontal="right"/>
    </xf>
    <xf numFmtId="0" fontId="0" fillId="0" borderId="0" xfId="0" applyFont="1" applyAlignment="1">
      <alignment/>
    </xf>
    <xf numFmtId="0" fontId="4" fillId="8" borderId="17" xfId="0" applyFont="1" applyFill="1" applyBorder="1" applyAlignment="1">
      <alignment/>
    </xf>
    <xf numFmtId="1" fontId="0" fillId="0" borderId="0" xfId="0" applyNumberFormat="1" applyFont="1" applyAlignment="1">
      <alignment/>
    </xf>
    <xf numFmtId="0" fontId="0" fillId="15" borderId="0" xfId="0" applyFont="1" applyFill="1" applyAlignment="1">
      <alignment horizontal="left"/>
    </xf>
    <xf numFmtId="2" fontId="0" fillId="0" borderId="0" xfId="0" applyNumberFormat="1" applyFont="1" applyAlignment="1">
      <alignment horizontal="center"/>
    </xf>
    <xf numFmtId="2" fontId="4" fillId="7" borderId="18" xfId="0" applyNumberFormat="1" applyFont="1" applyFill="1" applyBorder="1" applyAlignment="1">
      <alignment horizontal="centerContinuous"/>
    </xf>
    <xf numFmtId="2" fontId="4" fillId="7" borderId="19" xfId="0" applyNumberFormat="1" applyFont="1" applyFill="1" applyBorder="1" applyAlignment="1">
      <alignment horizontal="centerContinuous"/>
    </xf>
    <xf numFmtId="2" fontId="4" fillId="7" borderId="20" xfId="0" applyNumberFormat="1" applyFont="1" applyFill="1" applyBorder="1" applyAlignment="1">
      <alignment horizontal="centerContinuous"/>
    </xf>
    <xf numFmtId="0" fontId="0" fillId="10" borderId="45" xfId="0" applyFont="1" applyFill="1" applyBorder="1" applyAlignment="1">
      <alignment horizontal="right"/>
    </xf>
    <xf numFmtId="0" fontId="0" fillId="10" borderId="22" xfId="0" applyFont="1" applyFill="1" applyBorder="1" applyAlignment="1">
      <alignment horizontal="right"/>
    </xf>
    <xf numFmtId="0" fontId="0" fillId="10" borderId="31" xfId="0" applyFont="1" applyFill="1" applyBorder="1" applyAlignment="1">
      <alignment horizontal="right"/>
    </xf>
    <xf numFmtId="0" fontId="30" fillId="0" borderId="0" xfId="0" applyFont="1" applyAlignment="1">
      <alignment/>
    </xf>
    <xf numFmtId="0" fontId="33" fillId="0" borderId="21" xfId="0" applyFont="1" applyBorder="1" applyAlignment="1">
      <alignment/>
    </xf>
    <xf numFmtId="0" fontId="32" fillId="0" borderId="40" xfId="0" applyFont="1" applyBorder="1" applyAlignment="1">
      <alignment horizontal="center"/>
    </xf>
    <xf numFmtId="0" fontId="32" fillId="0" borderId="0" xfId="0" applyFont="1" applyAlignment="1">
      <alignment/>
    </xf>
    <xf numFmtId="0" fontId="32" fillId="0" borderId="42" xfId="0" applyFont="1" applyBorder="1" applyAlignment="1">
      <alignment horizontal="center"/>
    </xf>
    <xf numFmtId="0" fontId="32" fillId="0" borderId="44" xfId="0" applyFont="1" applyBorder="1" applyAlignment="1">
      <alignment horizontal="center"/>
    </xf>
    <xf numFmtId="2" fontId="32" fillId="0" borderId="42" xfId="0" applyNumberFormat="1" applyFont="1" applyBorder="1" applyAlignment="1">
      <alignment horizontal="center"/>
    </xf>
    <xf numFmtId="0" fontId="32" fillId="9" borderId="19" xfId="0" applyFont="1" applyFill="1" applyBorder="1" applyAlignment="1">
      <alignment/>
    </xf>
    <xf numFmtId="0" fontId="32" fillId="9" borderId="18" xfId="0" applyFont="1" applyFill="1" applyBorder="1" applyAlignment="1">
      <alignment horizontal="center"/>
    </xf>
    <xf numFmtId="0" fontId="33" fillId="0" borderId="0" xfId="0" applyFont="1" applyAlignment="1">
      <alignment/>
    </xf>
    <xf numFmtId="0" fontId="33" fillId="0" borderId="19" xfId="0" applyFont="1" applyBorder="1" applyAlignment="1">
      <alignment/>
    </xf>
    <xf numFmtId="0" fontId="32" fillId="0" borderId="18" xfId="0" applyFont="1" applyBorder="1" applyAlignment="1">
      <alignment horizontal="center"/>
    </xf>
    <xf numFmtId="0" fontId="32" fillId="0" borderId="22" xfId="0" applyFont="1" applyBorder="1" applyAlignment="1">
      <alignment/>
    </xf>
    <xf numFmtId="0" fontId="32" fillId="0" borderId="45" xfId="0" applyFont="1" applyBorder="1" applyAlignment="1">
      <alignment horizontal="center"/>
    </xf>
    <xf numFmtId="0" fontId="32" fillId="0" borderId="32" xfId="0" applyFont="1" applyBorder="1" applyAlignment="1">
      <alignment horizontal="center"/>
    </xf>
    <xf numFmtId="0" fontId="32" fillId="9" borderId="0" xfId="0" applyFont="1" applyFill="1" applyAlignment="1">
      <alignment/>
    </xf>
    <xf numFmtId="1" fontId="32" fillId="9" borderId="18" xfId="0" applyNumberFormat="1" applyFont="1" applyFill="1" applyBorder="1" applyAlignment="1">
      <alignment horizontal="center"/>
    </xf>
    <xf numFmtId="3" fontId="32" fillId="9" borderId="17" xfId="0" applyNumberFormat="1" applyFont="1" applyFill="1" applyBorder="1" applyAlignment="1">
      <alignment horizontal="center"/>
    </xf>
    <xf numFmtId="3" fontId="32" fillId="9" borderId="18" xfId="0" applyNumberFormat="1" applyFont="1" applyFill="1" applyBorder="1" applyAlignment="1">
      <alignment horizontal="center"/>
    </xf>
    <xf numFmtId="0" fontId="33" fillId="0" borderId="19" xfId="0" applyFont="1" applyFill="1" applyBorder="1" applyAlignment="1">
      <alignment/>
    </xf>
    <xf numFmtId="0" fontId="0" fillId="0" borderId="0" xfId="0" applyFill="1" applyAlignment="1">
      <alignment/>
    </xf>
    <xf numFmtId="0" fontId="32" fillId="9" borderId="22" xfId="0" applyFont="1" applyFill="1" applyBorder="1" applyAlignment="1">
      <alignment/>
    </xf>
    <xf numFmtId="0" fontId="30" fillId="0" borderId="19" xfId="0" applyFont="1" applyBorder="1" applyAlignment="1">
      <alignment/>
    </xf>
    <xf numFmtId="0" fontId="32" fillId="0" borderId="17" xfId="0" applyFont="1" applyBorder="1" applyAlignment="1">
      <alignment horizontal="center"/>
    </xf>
    <xf numFmtId="0" fontId="32" fillId="9" borderId="41" xfId="0" applyFont="1" applyFill="1" applyBorder="1" applyAlignment="1">
      <alignment/>
    </xf>
    <xf numFmtId="168" fontId="32" fillId="0" borderId="42" xfId="0" applyNumberFormat="1" applyFont="1" applyFill="1" applyBorder="1" applyAlignment="1">
      <alignment horizontal="center"/>
    </xf>
    <xf numFmtId="168" fontId="32" fillId="0" borderId="44" xfId="0" applyNumberFormat="1" applyFont="1" applyFill="1" applyBorder="1" applyAlignment="1">
      <alignment horizontal="center"/>
    </xf>
    <xf numFmtId="168" fontId="32" fillId="0" borderId="40" xfId="0" applyNumberFormat="1" applyFont="1" applyBorder="1" applyAlignment="1">
      <alignment horizontal="center"/>
    </xf>
    <xf numFmtId="168" fontId="32" fillId="0" borderId="16" xfId="0" applyNumberFormat="1" applyFont="1" applyBorder="1" applyAlignment="1">
      <alignment horizontal="center"/>
    </xf>
    <xf numFmtId="168" fontId="32" fillId="0" borderId="42" xfId="0" applyNumberFormat="1" applyFont="1" applyBorder="1" applyAlignment="1">
      <alignment horizontal="center"/>
    </xf>
    <xf numFmtId="168" fontId="32" fillId="0" borderId="44" xfId="0" applyNumberFormat="1" applyFont="1" applyBorder="1" applyAlignment="1">
      <alignment horizontal="center"/>
    </xf>
    <xf numFmtId="168" fontId="32" fillId="0" borderId="18" xfId="0" applyNumberFormat="1" applyFont="1" applyBorder="1" applyAlignment="1">
      <alignment horizontal="center"/>
    </xf>
    <xf numFmtId="168" fontId="32" fillId="0" borderId="17" xfId="0" applyNumberFormat="1" applyFont="1" applyBorder="1" applyAlignment="1">
      <alignment horizontal="center"/>
    </xf>
    <xf numFmtId="168" fontId="32" fillId="9" borderId="42" xfId="0" applyNumberFormat="1" applyFont="1" applyFill="1" applyBorder="1" applyAlignment="1">
      <alignment horizontal="center"/>
    </xf>
    <xf numFmtId="168" fontId="32" fillId="9" borderId="44" xfId="0" applyNumberFormat="1" applyFont="1" applyFill="1" applyBorder="1" applyAlignment="1">
      <alignment horizontal="center"/>
    </xf>
    <xf numFmtId="168" fontId="32" fillId="9" borderId="18" xfId="0" applyNumberFormat="1" applyFont="1" applyFill="1" applyBorder="1" applyAlignment="1">
      <alignment horizontal="center"/>
    </xf>
    <xf numFmtId="168" fontId="32" fillId="9" borderId="17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32" fillId="9" borderId="29" xfId="0" applyFont="1" applyFill="1" applyBorder="1" applyAlignment="1">
      <alignment/>
    </xf>
    <xf numFmtId="168" fontId="32" fillId="9" borderId="45" xfId="0" applyNumberFormat="1" applyFont="1" applyFill="1" applyBorder="1" applyAlignment="1">
      <alignment horizontal="center"/>
    </xf>
    <xf numFmtId="168" fontId="32" fillId="9" borderId="32" xfId="0" applyNumberFormat="1" applyFont="1" applyFill="1" applyBorder="1" applyAlignment="1">
      <alignment horizontal="center"/>
    </xf>
    <xf numFmtId="0" fontId="32" fillId="0" borderId="0" xfId="149" applyFont="1" applyFill="1" applyBorder="1" applyAlignment="1">
      <alignment horizontal="center" vertical="center"/>
      <protection/>
    </xf>
    <xf numFmtId="0" fontId="34" fillId="0" borderId="0" xfId="149" applyFont="1" applyFill="1" applyBorder="1" applyAlignment="1">
      <alignment horizontal="center" vertical="center"/>
      <protection/>
    </xf>
    <xf numFmtId="2" fontId="32" fillId="0" borderId="40" xfId="0" applyNumberFormat="1" applyFont="1" applyBorder="1" applyAlignment="1">
      <alignment horizontal="center"/>
    </xf>
    <xf numFmtId="0" fontId="35" fillId="0" borderId="0" xfId="0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3" fontId="12" fillId="0" borderId="0" xfId="0" applyNumberFormat="1" applyFont="1" applyAlignment="1">
      <alignment vertical="center"/>
    </xf>
    <xf numFmtId="4" fontId="12" fillId="0" borderId="0" xfId="0" applyNumberFormat="1" applyFont="1" applyAlignment="1">
      <alignment vertical="center"/>
    </xf>
    <xf numFmtId="0" fontId="24" fillId="0" borderId="0" xfId="151" applyFont="1" applyBorder="1" applyAlignment="1">
      <alignment vertical="center"/>
      <protection/>
    </xf>
    <xf numFmtId="0" fontId="0" fillId="0" borderId="0" xfId="149" applyFont="1" applyFill="1" applyBorder="1" applyAlignment="1">
      <alignment vertical="center"/>
      <protection/>
    </xf>
    <xf numFmtId="0" fontId="0" fillId="27" borderId="0" xfId="149" applyFont="1" applyFill="1" applyBorder="1" applyAlignment="1">
      <alignment vertical="center"/>
      <protection/>
    </xf>
    <xf numFmtId="0" fontId="37" fillId="28" borderId="0" xfId="0" applyFont="1" applyFill="1" applyBorder="1" applyAlignment="1">
      <alignment horizontal="center" vertical="center"/>
    </xf>
    <xf numFmtId="0" fontId="0" fillId="8" borderId="0" xfId="149" applyFont="1" applyFill="1" applyBorder="1" applyAlignment="1">
      <alignment vertical="center"/>
      <protection/>
    </xf>
    <xf numFmtId="0" fontId="6" fillId="0" borderId="0" xfId="149" applyFont="1" applyBorder="1">
      <alignment/>
      <protection/>
    </xf>
    <xf numFmtId="0" fontId="32" fillId="9" borderId="45" xfId="0" applyFont="1" applyFill="1" applyBorder="1" applyAlignment="1">
      <alignment horizontal="center"/>
    </xf>
    <xf numFmtId="0" fontId="32" fillId="9" borderId="32" xfId="0" applyFont="1" applyFill="1" applyBorder="1" applyAlignment="1">
      <alignment horizontal="center"/>
    </xf>
    <xf numFmtId="0" fontId="32" fillId="9" borderId="20" xfId="0" applyFont="1" applyFill="1" applyBorder="1" applyAlignment="1">
      <alignment/>
    </xf>
    <xf numFmtId="0" fontId="32" fillId="0" borderId="18" xfId="0" applyFont="1" applyFill="1" applyBorder="1" applyAlignment="1">
      <alignment horizontal="center"/>
    </xf>
    <xf numFmtId="1" fontId="32" fillId="0" borderId="18" xfId="0" applyNumberFormat="1" applyFont="1" applyFill="1" applyBorder="1" applyAlignment="1">
      <alignment horizontal="center"/>
    </xf>
    <xf numFmtId="3" fontId="32" fillId="0" borderId="17" xfId="0" applyNumberFormat="1" applyFont="1" applyFill="1" applyBorder="1" applyAlignment="1">
      <alignment horizontal="center"/>
    </xf>
    <xf numFmtId="3" fontId="32" fillId="0" borderId="18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49" fontId="6" fillId="0" borderId="0" xfId="0" applyNumberFormat="1" applyFont="1" applyAlignment="1">
      <alignment vertical="center"/>
    </xf>
    <xf numFmtId="0" fontId="1" fillId="8" borderId="0" xfId="153" applyFont="1" applyFill="1" applyBorder="1">
      <alignment/>
      <protection/>
    </xf>
    <xf numFmtId="0" fontId="1" fillId="0" borderId="0" xfId="152" applyFont="1" applyAlignment="1">
      <alignment vertical="center"/>
      <protection/>
    </xf>
    <xf numFmtId="171" fontId="1" fillId="8" borderId="0" xfId="153" applyNumberFormat="1" applyFont="1" applyFill="1" applyBorder="1">
      <alignment/>
      <protection/>
    </xf>
    <xf numFmtId="2" fontId="3" fillId="0" borderId="0" xfId="153" applyNumberFormat="1" applyFont="1" applyAlignment="1">
      <alignment horizontal="left"/>
      <protection/>
    </xf>
    <xf numFmtId="2" fontId="2" fillId="0" borderId="0" xfId="153" applyNumberFormat="1" applyFont="1" applyAlignment="1">
      <alignment horizontal="left"/>
      <protection/>
    </xf>
    <xf numFmtId="0" fontId="2" fillId="0" borderId="0" xfId="148" applyFont="1" applyAlignment="1">
      <alignment vertical="center"/>
      <protection/>
    </xf>
    <xf numFmtId="0" fontId="2" fillId="0" borderId="0" xfId="153" applyFont="1" applyAlignment="1">
      <alignment vertical="center"/>
      <protection/>
    </xf>
    <xf numFmtId="0" fontId="3" fillId="0" borderId="0" xfId="153" applyFont="1">
      <alignment/>
      <protection/>
    </xf>
    <xf numFmtId="0" fontId="2" fillId="0" borderId="0" xfId="153" applyFont="1">
      <alignment/>
      <protection/>
    </xf>
    <xf numFmtId="0" fontId="2" fillId="0" borderId="0" xfId="150" applyFont="1" applyAlignment="1">
      <alignment vertical="center"/>
      <protection/>
    </xf>
    <xf numFmtId="0" fontId="2" fillId="0" borderId="0" xfId="153" applyFont="1" applyAlignment="1">
      <alignment horizontal="center" vertical="center"/>
      <protection/>
    </xf>
    <xf numFmtId="49" fontId="2" fillId="0" borderId="0" xfId="153" applyNumberFormat="1" applyFont="1" applyAlignment="1">
      <alignment vertical="center"/>
      <protection/>
    </xf>
    <xf numFmtId="0" fontId="3" fillId="0" borderId="0" xfId="153" applyFont="1" applyAlignment="1">
      <alignment vertical="center"/>
      <protection/>
    </xf>
    <xf numFmtId="0" fontId="3" fillId="8" borderId="0" xfId="153" applyFont="1" applyFill="1" applyBorder="1">
      <alignment/>
      <protection/>
    </xf>
    <xf numFmtId="49" fontId="3" fillId="0" borderId="0" xfId="153" applyNumberFormat="1" applyFont="1" applyAlignment="1">
      <alignment horizontal="center" vertical="center" wrapText="1"/>
      <protection/>
    </xf>
    <xf numFmtId="10" fontId="3" fillId="0" borderId="0" xfId="158" applyNumberFormat="1" applyFont="1" applyAlignment="1">
      <alignment horizontal="right" vertical="center"/>
    </xf>
    <xf numFmtId="171" fontId="3" fillId="8" borderId="0" xfId="153" applyNumberFormat="1" applyFont="1" applyFill="1" applyBorder="1">
      <alignment/>
      <protection/>
    </xf>
    <xf numFmtId="49" fontId="3" fillId="0" borderId="0" xfId="153" applyNumberFormat="1" applyFont="1" applyAlignment="1">
      <alignment vertical="center"/>
      <protection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171" fontId="3" fillId="0" borderId="0" xfId="153" applyNumberFormat="1" applyFont="1" applyFill="1" applyAlignment="1">
      <alignment horizontal="right" vertical="center"/>
      <protection/>
    </xf>
    <xf numFmtId="170" fontId="1" fillId="8" borderId="0" xfId="153" applyNumberFormat="1" applyFont="1" applyFill="1" applyBorder="1">
      <alignment/>
      <protection/>
    </xf>
    <xf numFmtId="165" fontId="0" fillId="0" borderId="17" xfId="162" applyNumberFormat="1" applyFont="1" applyBorder="1" applyAlignment="1">
      <alignment horizontal="right" vertical="center"/>
    </xf>
    <xf numFmtId="165" fontId="0" fillId="0" borderId="17" xfId="162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69" fontId="0" fillId="0" borderId="0" xfId="0" applyNumberFormat="1" applyFont="1" applyAlignment="1">
      <alignment vertical="center"/>
    </xf>
    <xf numFmtId="165" fontId="4" fillId="0" borderId="0" xfId="162" applyNumberFormat="1" applyFont="1" applyAlignment="1">
      <alignment vertical="center"/>
    </xf>
    <xf numFmtId="172" fontId="4" fillId="0" borderId="0" xfId="162" applyNumberFormat="1" applyFont="1" applyAlignment="1">
      <alignment vertical="center"/>
    </xf>
    <xf numFmtId="167" fontId="0" fillId="0" borderId="0" xfId="0" applyNumberFormat="1" applyFont="1" applyBorder="1" applyAlignment="1">
      <alignment vertical="center"/>
    </xf>
    <xf numFmtId="167" fontId="0" fillId="0" borderId="0" xfId="162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5" fontId="12" fillId="0" borderId="0" xfId="162" applyNumberFormat="1" applyFont="1" applyBorder="1" applyAlignment="1">
      <alignment vertical="center"/>
    </xf>
    <xf numFmtId="165" fontId="12" fillId="0" borderId="0" xfId="162" applyNumberFormat="1" applyFont="1" applyBorder="1" applyAlignment="1">
      <alignment horizontal="right" vertical="center"/>
    </xf>
    <xf numFmtId="174" fontId="0" fillId="0" borderId="0" xfId="0" applyNumberFormat="1" applyFont="1" applyBorder="1" applyAlignment="1">
      <alignment vertical="center"/>
    </xf>
    <xf numFmtId="169" fontId="3" fillId="8" borderId="0" xfId="153" applyNumberFormat="1" applyFont="1" applyFill="1" applyBorder="1">
      <alignment/>
      <protection/>
    </xf>
    <xf numFmtId="175" fontId="3" fillId="8" borderId="0" xfId="153" applyNumberFormat="1" applyFont="1" applyFill="1" applyBorder="1">
      <alignment/>
      <protection/>
    </xf>
    <xf numFmtId="168" fontId="32" fillId="9" borderId="4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169" fontId="0" fillId="0" borderId="17" xfId="162" applyNumberFormat="1" applyFont="1" applyBorder="1" applyAlignment="1">
      <alignment horizontal="left"/>
    </xf>
    <xf numFmtId="2" fontId="32" fillId="0" borderId="16" xfId="0" applyNumberFormat="1" applyFont="1" applyBorder="1" applyAlignment="1">
      <alignment horizontal="center"/>
    </xf>
    <xf numFmtId="0" fontId="32" fillId="9" borderId="20" xfId="0" applyFont="1" applyFill="1" applyBorder="1" applyAlignment="1">
      <alignment horizontal="center"/>
    </xf>
    <xf numFmtId="0" fontId="27" fillId="4" borderId="0" xfId="149" applyFont="1" applyFill="1" applyBorder="1" applyAlignment="1">
      <alignment horizontal="center" vertical="center"/>
      <protection/>
    </xf>
    <xf numFmtId="0" fontId="27" fillId="0" borderId="0" xfId="149" applyFont="1" applyFill="1" applyBorder="1" applyAlignment="1">
      <alignment horizontal="center" vertical="center"/>
      <protection/>
    </xf>
    <xf numFmtId="0" fontId="6" fillId="0" borderId="0" xfId="149" applyFont="1">
      <alignment/>
      <protection/>
    </xf>
    <xf numFmtId="2" fontId="0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4" fillId="15" borderId="40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 vertical="center"/>
    </xf>
    <xf numFmtId="0" fontId="12" fillId="0" borderId="0" xfId="0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2" fontId="2" fillId="15" borderId="42" xfId="0" applyNumberFormat="1" applyFont="1" applyFill="1" applyBorder="1" applyAlignment="1">
      <alignment horizontal="centerContinuous"/>
    </xf>
    <xf numFmtId="2" fontId="2" fillId="15" borderId="43" xfId="0" applyNumberFormat="1" applyFont="1" applyFill="1" applyBorder="1" applyAlignment="1">
      <alignment horizontal="centerContinuous"/>
    </xf>
    <xf numFmtId="0" fontId="2" fillId="15" borderId="42" xfId="0" applyFont="1" applyFill="1" applyBorder="1" applyAlignment="1">
      <alignment horizontal="centerContinuous"/>
    </xf>
    <xf numFmtId="0" fontId="2" fillId="15" borderId="43" xfId="0" applyFont="1" applyFill="1" applyBorder="1" applyAlignment="1">
      <alignment horizontal="centerContinuous"/>
    </xf>
    <xf numFmtId="2" fontId="13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centerContinuous"/>
    </xf>
    <xf numFmtId="2" fontId="5" fillId="0" borderId="0" xfId="0" applyNumberFormat="1" applyFont="1" applyAlignment="1">
      <alignment horizontal="left"/>
    </xf>
    <xf numFmtId="2" fontId="5" fillId="0" borderId="0" xfId="0" applyNumberFormat="1" applyFont="1" applyAlignment="1">
      <alignment horizontal="centerContinuous"/>
    </xf>
    <xf numFmtId="0" fontId="5" fillId="0" borderId="0" xfId="0" applyFont="1" applyAlignment="1">
      <alignment/>
    </xf>
    <xf numFmtId="0" fontId="57" fillId="0" borderId="0" xfId="0" applyFont="1" applyBorder="1" applyAlignment="1">
      <alignment/>
    </xf>
    <xf numFmtId="0" fontId="5" fillId="0" borderId="0" xfId="0" applyFont="1" applyBorder="1" applyAlignment="1">
      <alignment/>
    </xf>
    <xf numFmtId="1" fontId="2" fillId="15" borderId="41" xfId="0" applyNumberFormat="1" applyFont="1" applyFill="1" applyBorder="1" applyAlignment="1">
      <alignment horizontal="center"/>
    </xf>
    <xf numFmtId="0" fontId="3" fillId="15" borderId="42" xfId="0" applyFont="1" applyFill="1" applyBorder="1" applyAlignment="1">
      <alignment/>
    </xf>
    <xf numFmtId="0" fontId="3" fillId="15" borderId="45" xfId="0" applyFont="1" applyFill="1" applyBorder="1" applyAlignment="1">
      <alignment/>
    </xf>
    <xf numFmtId="2" fontId="2" fillId="15" borderId="0" xfId="0" applyNumberFormat="1" applyFont="1" applyFill="1" applyBorder="1" applyAlignment="1">
      <alignment horizontal="centerContinuous"/>
    </xf>
    <xf numFmtId="1" fontId="2" fillId="15" borderId="40" xfId="0" applyNumberFormat="1" applyFont="1" applyFill="1" applyBorder="1" applyAlignment="1">
      <alignment horizontal="center"/>
    </xf>
    <xf numFmtId="0" fontId="2" fillId="15" borderId="0" xfId="0" applyFont="1" applyFill="1" applyBorder="1" applyAlignment="1">
      <alignment horizontal="centerContinuous"/>
    </xf>
    <xf numFmtId="16" fontId="4" fillId="4" borderId="17" xfId="0" applyNumberFormat="1" applyFont="1" applyFill="1" applyBorder="1" applyAlignment="1">
      <alignment horizontal="center" vertical="center"/>
    </xf>
    <xf numFmtId="165" fontId="4" fillId="0" borderId="17" xfId="162" applyNumberFormat="1" applyFont="1" applyBorder="1" applyAlignment="1">
      <alignment horizontal="right" vertical="center"/>
    </xf>
    <xf numFmtId="173" fontId="0" fillId="0" borderId="17" xfId="162" applyNumberFormat="1" applyFont="1" applyFill="1" applyBorder="1" applyAlignment="1" applyProtection="1">
      <alignment horizontal="right" vertical="center"/>
      <protection/>
    </xf>
    <xf numFmtId="173" fontId="0" fillId="0" borderId="17" xfId="162" applyNumberFormat="1" applyFont="1" applyFill="1" applyBorder="1" applyAlignment="1" applyProtection="1">
      <alignment vertical="center"/>
      <protection/>
    </xf>
    <xf numFmtId="173" fontId="0" fillId="29" borderId="17" xfId="162" applyNumberFormat="1" applyFont="1" applyFill="1" applyBorder="1" applyAlignment="1" applyProtection="1">
      <alignment horizontal="right" vertical="center"/>
      <protection/>
    </xf>
    <xf numFmtId="173" fontId="0" fillId="8" borderId="17" xfId="162" applyNumberFormat="1" applyFont="1" applyFill="1" applyBorder="1" applyAlignment="1" applyProtection="1">
      <alignment horizontal="right" vertical="center"/>
      <protection/>
    </xf>
    <xf numFmtId="173" fontId="4" fillId="0" borderId="17" xfId="162" applyNumberFormat="1" applyFont="1" applyFill="1" applyBorder="1" applyAlignment="1" applyProtection="1">
      <alignment horizontal="right" vertical="center"/>
      <protection/>
    </xf>
    <xf numFmtId="173" fontId="4" fillId="8" borderId="17" xfId="162" applyNumberFormat="1" applyFont="1" applyFill="1" applyBorder="1" applyAlignment="1" applyProtection="1">
      <alignment horizontal="right" vertical="center"/>
      <protection/>
    </xf>
    <xf numFmtId="49" fontId="58" fillId="4" borderId="18" xfId="152" applyNumberFormat="1" applyFont="1" applyFill="1" applyBorder="1" applyAlignment="1">
      <alignment horizontal="center" vertical="center" wrapText="1"/>
      <protection/>
    </xf>
    <xf numFmtId="49" fontId="58" fillId="4" borderId="17" xfId="152" applyNumberFormat="1" applyFont="1" applyFill="1" applyBorder="1" applyAlignment="1">
      <alignment horizontal="center" vertical="center" wrapText="1"/>
      <protection/>
    </xf>
    <xf numFmtId="49" fontId="59" fillId="0" borderId="0" xfId="153" applyNumberFormat="1" applyFont="1" applyFill="1" applyAlignment="1">
      <alignment horizontal="left" vertical="center" indent="1"/>
      <protection/>
    </xf>
    <xf numFmtId="169" fontId="59" fillId="0" borderId="0" xfId="162" applyNumberFormat="1" applyFont="1" applyAlignment="1">
      <alignment/>
    </xf>
    <xf numFmtId="170" fontId="59" fillId="0" borderId="0" xfId="158" applyNumberFormat="1" applyFont="1" applyFill="1" applyAlignment="1">
      <alignment horizontal="right" vertical="center"/>
    </xf>
    <xf numFmtId="49" fontId="58" fillId="0" borderId="0" xfId="153" applyNumberFormat="1" applyFont="1" applyFill="1" applyAlignment="1">
      <alignment horizontal="left" vertical="center" indent="1"/>
      <protection/>
    </xf>
    <xf numFmtId="171" fontId="58" fillId="0" borderId="0" xfId="153" applyNumberFormat="1" applyFont="1" applyFill="1" applyAlignment="1">
      <alignment horizontal="right" vertical="center"/>
      <protection/>
    </xf>
    <xf numFmtId="170" fontId="58" fillId="0" borderId="0" xfId="158" applyNumberFormat="1" applyFont="1" applyFill="1" applyAlignment="1">
      <alignment horizontal="right" vertical="center"/>
    </xf>
    <xf numFmtId="49" fontId="60" fillId="4" borderId="17" xfId="153" applyNumberFormat="1" applyFont="1" applyFill="1" applyBorder="1" applyAlignment="1">
      <alignment horizontal="left" vertical="center" indent="1"/>
      <protection/>
    </xf>
    <xf numFmtId="171" fontId="60" fillId="4" borderId="17" xfId="153" applyNumberFormat="1" applyFont="1" applyFill="1" applyBorder="1" applyAlignment="1">
      <alignment vertical="center"/>
      <protection/>
    </xf>
    <xf numFmtId="170" fontId="58" fillId="4" borderId="17" xfId="158" applyNumberFormat="1" applyFont="1" applyFill="1" applyBorder="1" applyAlignment="1">
      <alignment horizontal="right" vertical="center"/>
    </xf>
    <xf numFmtId="0" fontId="59" fillId="8" borderId="0" xfId="153" applyFont="1" applyFill="1" applyBorder="1">
      <alignment/>
      <protection/>
    </xf>
    <xf numFmtId="2" fontId="32" fillId="9" borderId="18" xfId="0" applyNumberFormat="1" applyFont="1" applyFill="1" applyBorder="1" applyAlignment="1">
      <alignment horizontal="center"/>
    </xf>
    <xf numFmtId="2" fontId="32" fillId="9" borderId="17" xfId="0" applyNumberFormat="1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4" fontId="4" fillId="0" borderId="17" xfId="162" applyNumberFormat="1" applyFont="1" applyBorder="1" applyAlignment="1">
      <alignment horizontal="center" vertical="center"/>
    </xf>
    <xf numFmtId="173" fontId="0" fillId="8" borderId="17" xfId="162" applyNumberFormat="1" applyFont="1" applyFill="1" applyBorder="1" applyAlignment="1" applyProtection="1">
      <alignment horizontal="left" vertical="center"/>
      <protection/>
    </xf>
    <xf numFmtId="169" fontId="0" fillId="0" borderId="17" xfId="162" applyNumberFormat="1" applyFont="1" applyBorder="1" applyAlignment="1">
      <alignment horizontal="right" vertical="center"/>
    </xf>
    <xf numFmtId="4" fontId="0" fillId="0" borderId="17" xfId="162" applyNumberFormat="1" applyFont="1" applyBorder="1" applyAlignment="1">
      <alignment horizontal="center" vertical="center"/>
    </xf>
    <xf numFmtId="173" fontId="0" fillId="8" borderId="17" xfId="162" applyNumberFormat="1" applyFont="1" applyFill="1" applyBorder="1" applyAlignment="1" applyProtection="1">
      <alignment vertical="center"/>
      <protection/>
    </xf>
    <xf numFmtId="165" fontId="4" fillId="0" borderId="17" xfId="162" applyNumberFormat="1" applyFont="1" applyBorder="1" applyAlignment="1">
      <alignment vertical="center"/>
    </xf>
    <xf numFmtId="169" fontId="4" fillId="0" borderId="17" xfId="162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3" fontId="4" fillId="4" borderId="17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169" fontId="0" fillId="0" borderId="17" xfId="162" applyNumberFormat="1" applyFont="1" applyBorder="1" applyAlignment="1">
      <alignment horizontal="left" vertical="center"/>
    </xf>
    <xf numFmtId="169" fontId="0" fillId="0" borderId="17" xfId="162" applyNumberFormat="1" applyFont="1" applyBorder="1" applyAlignment="1">
      <alignment horizontal="center" vertical="center"/>
    </xf>
    <xf numFmtId="167" fontId="0" fillId="8" borderId="17" xfId="162" applyNumberFormat="1" applyFont="1" applyFill="1" applyBorder="1" applyAlignment="1" quotePrefix="1">
      <alignment horizontal="center" vertical="center"/>
    </xf>
    <xf numFmtId="4" fontId="0" fillId="0" borderId="17" xfId="0" applyNumberFormat="1" applyFont="1" applyBorder="1" applyAlignment="1">
      <alignment horizontal="right" vertical="center"/>
    </xf>
    <xf numFmtId="0" fontId="4" fillId="7" borderId="17" xfId="0" applyFont="1" applyFill="1" applyBorder="1" applyAlignment="1">
      <alignment horizontal="center" vertical="center" wrapText="1"/>
    </xf>
    <xf numFmtId="4" fontId="4" fillId="7" borderId="17" xfId="0" applyNumberFormat="1" applyFont="1" applyFill="1" applyBorder="1" applyAlignment="1">
      <alignment horizontal="right" vertical="center"/>
    </xf>
    <xf numFmtId="0" fontId="4" fillId="4" borderId="42" xfId="0" applyFont="1" applyFill="1" applyBorder="1" applyAlignment="1">
      <alignment horizontal="center" vertical="center"/>
    </xf>
    <xf numFmtId="0" fontId="4" fillId="4" borderId="43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0" fillId="4" borderId="40" xfId="0" applyFont="1" applyFill="1" applyBorder="1" applyAlignment="1">
      <alignment vertical="center"/>
    </xf>
    <xf numFmtId="0" fontId="0" fillId="4" borderId="45" xfId="0" applyFont="1" applyFill="1" applyBorder="1" applyAlignment="1">
      <alignment vertical="center"/>
    </xf>
    <xf numFmtId="0" fontId="0" fillId="0" borderId="17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 wrapText="1"/>
    </xf>
    <xf numFmtId="4" fontId="4" fillId="4" borderId="20" xfId="162" applyNumberFormat="1" applyFont="1" applyFill="1" applyBorder="1" applyAlignment="1">
      <alignment horizontal="center" vertical="center"/>
    </xf>
    <xf numFmtId="0" fontId="4" fillId="26" borderId="0" xfId="0" applyFont="1" applyFill="1" applyAlignment="1">
      <alignment/>
    </xf>
    <xf numFmtId="0" fontId="0" fillId="0" borderId="31" xfId="0" applyFont="1" applyBorder="1" applyAlignment="1">
      <alignment/>
    </xf>
    <xf numFmtId="169" fontId="3" fillId="0" borderId="17" xfId="162" applyNumberFormat="1" applyFont="1" applyBorder="1" applyAlignment="1">
      <alignment horizontal="left"/>
    </xf>
    <xf numFmtId="176" fontId="3" fillId="0" borderId="0" xfId="162" applyNumberFormat="1" applyFont="1" applyAlignment="1">
      <alignment/>
    </xf>
    <xf numFmtId="0" fontId="3" fillId="0" borderId="17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 wrapText="1"/>
    </xf>
    <xf numFmtId="0" fontId="0" fillId="4" borderId="17" xfId="0" applyFont="1" applyFill="1" applyBorder="1" applyAlignment="1">
      <alignment vertical="center"/>
    </xf>
    <xf numFmtId="4" fontId="4" fillId="4" borderId="17" xfId="162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169" fontId="4" fillId="7" borderId="20" xfId="162" applyNumberFormat="1" applyFont="1" applyFill="1" applyBorder="1" applyAlignment="1">
      <alignment horizontal="center" vertical="center"/>
    </xf>
    <xf numFmtId="167" fontId="4" fillId="7" borderId="17" xfId="0" applyNumberFormat="1" applyFont="1" applyFill="1" applyBorder="1" applyAlignment="1">
      <alignment horizontal="center" vertical="center"/>
    </xf>
    <xf numFmtId="169" fontId="4" fillId="7" borderId="17" xfId="162" applyNumberFormat="1" applyFont="1" applyFill="1" applyBorder="1" applyAlignment="1">
      <alignment horizontal="center" vertical="center"/>
    </xf>
    <xf numFmtId="0" fontId="4" fillId="7" borderId="17" xfId="0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167" fontId="0" fillId="0" borderId="22" xfId="162" applyFont="1" applyBorder="1" applyAlignment="1">
      <alignment horizontal="center"/>
    </xf>
    <xf numFmtId="0" fontId="10" fillId="0" borderId="0" xfId="0" applyFont="1" applyFill="1" applyAlignment="1">
      <alignment horizontal="center"/>
    </xf>
    <xf numFmtId="167" fontId="3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167" fontId="2" fillId="4" borderId="17" xfId="0" applyNumberFormat="1" applyFont="1" applyFill="1" applyBorder="1" applyAlignment="1">
      <alignment horizontal="center" vertical="center" wrapText="1"/>
    </xf>
    <xf numFmtId="167" fontId="4" fillId="4" borderId="18" xfId="0" applyNumberFormat="1" applyFont="1" applyFill="1" applyBorder="1" applyAlignment="1">
      <alignment horizontal="center" vertical="center" wrapText="1"/>
    </xf>
    <xf numFmtId="167" fontId="2" fillId="0" borderId="0" xfId="0" applyNumberFormat="1" applyFont="1" applyAlignment="1">
      <alignment/>
    </xf>
    <xf numFmtId="0" fontId="4" fillId="0" borderId="20" xfId="0" applyFont="1" applyFill="1" applyBorder="1" applyAlignment="1">
      <alignment horizontal="left" vertical="center"/>
    </xf>
    <xf numFmtId="169" fontId="4" fillId="0" borderId="18" xfId="0" applyNumberFormat="1" applyFont="1" applyBorder="1" applyAlignment="1">
      <alignment horizontal="left" vertical="center"/>
    </xf>
    <xf numFmtId="0" fontId="4" fillId="8" borderId="20" xfId="0" applyFont="1" applyFill="1" applyBorder="1" applyAlignment="1">
      <alignment horizontal="left" vertical="center"/>
    </xf>
    <xf numFmtId="0" fontId="4" fillId="0" borderId="41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left" vertical="center"/>
    </xf>
    <xf numFmtId="167" fontId="4" fillId="4" borderId="20" xfId="0" applyNumberFormat="1" applyFont="1" applyFill="1" applyBorder="1" applyAlignment="1">
      <alignment horizontal="center" vertical="center" wrapText="1"/>
    </xf>
    <xf numFmtId="169" fontId="4" fillId="4" borderId="17" xfId="0" applyNumberFormat="1" applyFont="1" applyFill="1" applyBorder="1" applyAlignment="1">
      <alignment vertical="center"/>
    </xf>
    <xf numFmtId="169" fontId="4" fillId="4" borderId="18" xfId="0" applyNumberFormat="1" applyFont="1" applyFill="1" applyBorder="1" applyAlignment="1">
      <alignment vertical="center"/>
    </xf>
    <xf numFmtId="167" fontId="4" fillId="26" borderId="41" xfId="0" applyNumberFormat="1" applyFont="1" applyFill="1" applyBorder="1" applyAlignment="1">
      <alignment horizontal="left" vertical="top" wrapText="1"/>
    </xf>
    <xf numFmtId="169" fontId="2" fillId="26" borderId="17" xfId="0" applyNumberFormat="1" applyFont="1" applyFill="1" applyBorder="1" applyAlignment="1">
      <alignment vertical="center"/>
    </xf>
    <xf numFmtId="169" fontId="2" fillId="26" borderId="40" xfId="0" applyNumberFormat="1" applyFont="1" applyFill="1" applyBorder="1" applyAlignment="1">
      <alignment vertical="center"/>
    </xf>
    <xf numFmtId="167" fontId="2" fillId="0" borderId="19" xfId="0" applyNumberFormat="1" applyFont="1" applyFill="1" applyBorder="1" applyAlignment="1">
      <alignment horizontal="left" vertical="top" wrapText="1"/>
    </xf>
    <xf numFmtId="169" fontId="2" fillId="0" borderId="17" xfId="0" applyNumberFormat="1" applyFont="1" applyFill="1" applyBorder="1" applyAlignment="1">
      <alignment vertical="center"/>
    </xf>
    <xf numFmtId="169" fontId="2" fillId="0" borderId="19" xfId="0" applyNumberFormat="1" applyFont="1" applyFill="1" applyBorder="1" applyAlignment="1">
      <alignment vertical="center"/>
    </xf>
    <xf numFmtId="0" fontId="8" fillId="0" borderId="0" xfId="0" applyFont="1" applyBorder="1" applyAlignment="1">
      <alignment horizontal="left"/>
    </xf>
    <xf numFmtId="167" fontId="3" fillId="0" borderId="21" xfId="0" applyNumberFormat="1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Border="1" applyAlignment="1">
      <alignment/>
    </xf>
    <xf numFmtId="168" fontId="32" fillId="9" borderId="16" xfId="0" applyNumberFormat="1" applyFont="1" applyFill="1" applyBorder="1" applyAlignment="1">
      <alignment horizontal="center" vertical="center"/>
    </xf>
    <xf numFmtId="0" fontId="25" fillId="11" borderId="16" xfId="0" applyFont="1" applyFill="1" applyBorder="1" applyAlignment="1">
      <alignment horizontal="center" vertical="center"/>
    </xf>
    <xf numFmtId="0" fontId="25" fillId="11" borderId="32" xfId="0" applyFont="1" applyFill="1" applyBorder="1" applyAlignment="1">
      <alignment horizontal="center" vertical="center"/>
    </xf>
    <xf numFmtId="0" fontId="12" fillId="0" borderId="14" xfId="149" applyFont="1" applyFill="1" applyBorder="1" applyAlignment="1">
      <alignment horizontal="center" vertical="center"/>
      <protection/>
    </xf>
    <xf numFmtId="0" fontId="27" fillId="4" borderId="0" xfId="149" applyFont="1" applyFill="1" applyBorder="1" applyAlignment="1">
      <alignment horizontal="center" vertical="center"/>
      <protection/>
    </xf>
    <xf numFmtId="0" fontId="32" fillId="0" borderId="0" xfId="149" applyFont="1" applyFill="1" applyBorder="1" applyAlignment="1">
      <alignment horizontal="center" vertical="center"/>
      <protection/>
    </xf>
    <xf numFmtId="0" fontId="36" fillId="28" borderId="0" xfId="0" applyFont="1" applyFill="1" applyBorder="1" applyAlignment="1">
      <alignment horizontal="center" vertical="center"/>
    </xf>
    <xf numFmtId="168" fontId="32" fillId="9" borderId="40" xfId="0" applyNumberFormat="1" applyFont="1" applyFill="1" applyBorder="1" applyAlignment="1">
      <alignment horizontal="center" vertical="center"/>
    </xf>
    <xf numFmtId="168" fontId="32" fillId="9" borderId="45" xfId="0" applyNumberFormat="1" applyFont="1" applyFill="1" applyBorder="1" applyAlignment="1">
      <alignment horizontal="center" vertical="center"/>
    </xf>
    <xf numFmtId="2" fontId="32" fillId="9" borderId="40" xfId="0" applyNumberFormat="1" applyFont="1" applyFill="1" applyBorder="1" applyAlignment="1">
      <alignment horizontal="center" vertical="center"/>
    </xf>
    <xf numFmtId="2" fontId="32" fillId="9" borderId="46" xfId="0" applyNumberFormat="1" applyFont="1" applyFill="1" applyBorder="1" applyAlignment="1">
      <alignment horizontal="center" vertical="center"/>
    </xf>
    <xf numFmtId="0" fontId="22" fillId="0" borderId="15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166" fontId="9" fillId="0" borderId="15" xfId="139" applyFont="1" applyBorder="1" applyAlignment="1">
      <alignment horizontal="center"/>
    </xf>
    <xf numFmtId="166" fontId="9" fillId="0" borderId="0" xfId="139" applyFont="1" applyBorder="1" applyAlignment="1">
      <alignment horizontal="center"/>
    </xf>
    <xf numFmtId="166" fontId="9" fillId="0" borderId="14" xfId="139" applyFont="1" applyBorder="1" applyAlignment="1">
      <alignment horizontal="center"/>
    </xf>
    <xf numFmtId="0" fontId="21" fillId="28" borderId="15" xfId="0" applyFont="1" applyFill="1" applyBorder="1" applyAlignment="1">
      <alignment horizontal="center" vertical="center"/>
    </xf>
    <xf numFmtId="0" fontId="21" fillId="28" borderId="0" xfId="0" applyFont="1" applyFill="1" applyBorder="1" applyAlignment="1">
      <alignment horizontal="center" vertical="center"/>
    </xf>
    <xf numFmtId="0" fontId="21" fillId="28" borderId="14" xfId="0" applyFont="1" applyFill="1" applyBorder="1" applyAlignment="1">
      <alignment horizontal="center" vertical="center"/>
    </xf>
    <xf numFmtId="49" fontId="29" fillId="0" borderId="15" xfId="0" applyNumberFormat="1" applyFont="1" applyBorder="1" applyAlignment="1">
      <alignment horizontal="center"/>
    </xf>
    <xf numFmtId="49" fontId="29" fillId="0" borderId="0" xfId="0" applyNumberFormat="1" applyFont="1" applyBorder="1" applyAlignment="1">
      <alignment horizontal="center"/>
    </xf>
    <xf numFmtId="49" fontId="29" fillId="0" borderId="14" xfId="0" applyNumberFormat="1" applyFont="1" applyBorder="1" applyAlignment="1">
      <alignment horizontal="center"/>
    </xf>
    <xf numFmtId="0" fontId="12" fillId="0" borderId="15" xfId="149" applyFont="1" applyFill="1" applyBorder="1" applyAlignment="1">
      <alignment horizontal="center" vertical="center"/>
      <protection/>
    </xf>
    <xf numFmtId="0" fontId="12" fillId="0" borderId="0" xfId="149" applyFont="1" applyFill="1" applyBorder="1" applyAlignment="1">
      <alignment horizontal="center" vertical="center"/>
      <protection/>
    </xf>
    <xf numFmtId="168" fontId="32" fillId="9" borderId="32" xfId="0" applyNumberFormat="1" applyFont="1" applyFill="1" applyBorder="1" applyAlignment="1">
      <alignment horizontal="center" vertical="center"/>
    </xf>
    <xf numFmtId="0" fontId="32" fillId="9" borderId="16" xfId="0" applyFont="1" applyFill="1" applyBorder="1" applyAlignment="1">
      <alignment horizontal="center" vertical="center"/>
    </xf>
    <xf numFmtId="0" fontId="32" fillId="9" borderId="47" xfId="0" applyFont="1" applyFill="1" applyBorder="1" applyAlignment="1">
      <alignment horizontal="center" vertical="center"/>
    </xf>
    <xf numFmtId="0" fontId="32" fillId="9" borderId="40" xfId="0" applyFont="1" applyFill="1" applyBorder="1" applyAlignment="1">
      <alignment horizontal="center" vertical="center"/>
    </xf>
    <xf numFmtId="0" fontId="32" fillId="9" borderId="46" xfId="0" applyFont="1" applyFill="1" applyBorder="1" applyAlignment="1">
      <alignment horizontal="center" vertical="center"/>
    </xf>
    <xf numFmtId="0" fontId="25" fillId="11" borderId="0" xfId="0" applyFont="1" applyFill="1" applyAlignment="1">
      <alignment horizontal="center"/>
    </xf>
    <xf numFmtId="0" fontId="32" fillId="0" borderId="0" xfId="0" applyFont="1" applyAlignment="1">
      <alignment horizontal="center"/>
    </xf>
    <xf numFmtId="0" fontId="8" fillId="4" borderId="48" xfId="0" applyFont="1" applyFill="1" applyBorder="1" applyAlignment="1">
      <alignment horizontal="center" vertical="center" wrapText="1"/>
    </xf>
    <xf numFmtId="0" fontId="8" fillId="4" borderId="49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 wrapText="1"/>
    </xf>
    <xf numFmtId="0" fontId="4" fillId="26" borderId="51" xfId="0" applyFont="1" applyFill="1" applyBorder="1" applyAlignment="1">
      <alignment horizontal="center" vertical="center"/>
    </xf>
    <xf numFmtId="0" fontId="4" fillId="26" borderId="52" xfId="0" applyFont="1" applyFill="1" applyBorder="1" applyAlignment="1">
      <alignment horizontal="center" vertical="center"/>
    </xf>
    <xf numFmtId="0" fontId="4" fillId="26" borderId="53" xfId="0" applyFont="1" applyFill="1" applyBorder="1" applyAlignment="1">
      <alignment horizontal="center" vertical="center"/>
    </xf>
    <xf numFmtId="14" fontId="8" fillId="4" borderId="17" xfId="0" applyNumberFormat="1" applyFont="1" applyFill="1" applyBorder="1" applyAlignment="1">
      <alignment horizontal="center" vertical="center"/>
    </xf>
    <xf numFmtId="14" fontId="8" fillId="4" borderId="34" xfId="0" applyNumberFormat="1" applyFont="1" applyFill="1" applyBorder="1" applyAlignment="1">
      <alignment horizontal="center" vertical="center"/>
    </xf>
    <xf numFmtId="14" fontId="8" fillId="0" borderId="32" xfId="0" applyNumberFormat="1" applyFont="1" applyFill="1" applyBorder="1" applyAlignment="1">
      <alignment vertical="center"/>
    </xf>
    <xf numFmtId="14" fontId="8" fillId="0" borderId="33" xfId="0" applyNumberFormat="1" applyFont="1" applyFill="1" applyBorder="1" applyAlignment="1">
      <alignment vertical="center"/>
    </xf>
    <xf numFmtId="14" fontId="8" fillId="0" borderId="17" xfId="0" applyNumberFormat="1" applyFont="1" applyFill="1" applyBorder="1" applyAlignment="1">
      <alignment vertical="center"/>
    </xf>
    <xf numFmtId="14" fontId="8" fillId="0" borderId="34" xfId="0" applyNumberFormat="1" applyFont="1" applyFill="1" applyBorder="1" applyAlignment="1">
      <alignment vertical="center"/>
    </xf>
    <xf numFmtId="0" fontId="8" fillId="4" borderId="54" xfId="0" applyFont="1" applyFill="1" applyBorder="1" applyAlignment="1">
      <alignment horizontal="center" vertical="center"/>
    </xf>
    <xf numFmtId="0" fontId="8" fillId="4" borderId="55" xfId="0" applyFont="1" applyFill="1" applyBorder="1" applyAlignment="1">
      <alignment horizontal="center" vertical="center"/>
    </xf>
    <xf numFmtId="0" fontId="8" fillId="4" borderId="56" xfId="0" applyFont="1" applyFill="1" applyBorder="1" applyAlignment="1">
      <alignment horizontal="center" vertical="center"/>
    </xf>
    <xf numFmtId="0" fontId="8" fillId="4" borderId="45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0" fontId="8" fillId="4" borderId="57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 wrapText="1"/>
    </xf>
    <xf numFmtId="0" fontId="8" fillId="4" borderId="31" xfId="0" applyFont="1" applyFill="1" applyBorder="1" applyAlignment="1">
      <alignment horizontal="center" vertical="center" wrapText="1"/>
    </xf>
    <xf numFmtId="14" fontId="8" fillId="4" borderId="37" xfId="0" applyNumberFormat="1" applyFont="1" applyFill="1" applyBorder="1" applyAlignment="1">
      <alignment horizontal="center" vertical="center"/>
    </xf>
    <xf numFmtId="14" fontId="8" fillId="4" borderId="38" xfId="0" applyNumberFormat="1" applyFont="1" applyFill="1" applyBorder="1" applyAlignment="1">
      <alignment horizontal="center" vertical="center"/>
    </xf>
    <xf numFmtId="0" fontId="8" fillId="4" borderId="58" xfId="0" applyFont="1" applyFill="1" applyBorder="1" applyAlignment="1">
      <alignment horizontal="center" vertical="center" wrapText="1"/>
    </xf>
    <xf numFmtId="167" fontId="4" fillId="4" borderId="20" xfId="0" applyNumberFormat="1" applyFont="1" applyFill="1" applyBorder="1" applyAlignment="1">
      <alignment horizontal="center" vertical="center"/>
    </xf>
    <xf numFmtId="167" fontId="4" fillId="4" borderId="19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2" fontId="2" fillId="15" borderId="45" xfId="0" applyNumberFormat="1" applyFont="1" applyFill="1" applyBorder="1" applyAlignment="1">
      <alignment horizontal="center"/>
    </xf>
    <xf numFmtId="2" fontId="2" fillId="15" borderId="31" xfId="0" applyNumberFormat="1" applyFont="1" applyFill="1" applyBorder="1" applyAlignment="1">
      <alignment horizontal="center"/>
    </xf>
    <xf numFmtId="0" fontId="2" fillId="15" borderId="45" xfId="0" applyFont="1" applyFill="1" applyBorder="1" applyAlignment="1">
      <alignment horizontal="center"/>
    </xf>
    <xf numFmtId="0" fontId="2" fillId="15" borderId="31" xfId="0" applyFont="1" applyFill="1" applyBorder="1" applyAlignment="1">
      <alignment horizontal="center"/>
    </xf>
    <xf numFmtId="2" fontId="2" fillId="15" borderId="22" xfId="0" applyNumberFormat="1" applyFont="1" applyFill="1" applyBorder="1" applyAlignment="1">
      <alignment horizontal="center"/>
    </xf>
    <xf numFmtId="2" fontId="2" fillId="15" borderId="0" xfId="0" applyNumberFormat="1" applyFont="1" applyFill="1" applyBorder="1" applyAlignment="1">
      <alignment horizontal="center"/>
    </xf>
    <xf numFmtId="2" fontId="2" fillId="15" borderId="42" xfId="0" applyNumberFormat="1" applyFont="1" applyFill="1" applyBorder="1" applyAlignment="1">
      <alignment horizontal="center"/>
    </xf>
    <xf numFmtId="2" fontId="2" fillId="15" borderId="43" xfId="0" applyNumberFormat="1" applyFont="1" applyFill="1" applyBorder="1" applyAlignment="1">
      <alignment horizontal="center"/>
    </xf>
    <xf numFmtId="0" fontId="61" fillId="0" borderId="0" xfId="133" applyFont="1" applyBorder="1" applyAlignment="1">
      <alignment horizontal="left" vertical="center"/>
    </xf>
    <xf numFmtId="49" fontId="58" fillId="4" borderId="40" xfId="152" applyNumberFormat="1" applyFont="1" applyFill="1" applyBorder="1" applyAlignment="1">
      <alignment horizontal="center" vertical="center" wrapText="1"/>
      <protection/>
    </xf>
    <xf numFmtId="49" fontId="58" fillId="4" borderId="45" xfId="152" applyNumberFormat="1" applyFont="1" applyFill="1" applyBorder="1" applyAlignment="1">
      <alignment horizontal="center" vertical="center" wrapText="1"/>
      <protection/>
    </xf>
    <xf numFmtId="49" fontId="2" fillId="4" borderId="18" xfId="152" applyNumberFormat="1" applyFont="1" applyFill="1" applyBorder="1" applyAlignment="1">
      <alignment horizontal="center" vertical="center" wrapText="1"/>
      <protection/>
    </xf>
    <xf numFmtId="49" fontId="2" fillId="4" borderId="19" xfId="152" applyNumberFormat="1" applyFont="1" applyFill="1" applyBorder="1" applyAlignment="1">
      <alignment horizontal="center" vertical="center" wrapText="1"/>
      <protection/>
    </xf>
    <xf numFmtId="49" fontId="58" fillId="4" borderId="21" xfId="152" applyNumberFormat="1" applyFont="1" applyFill="1" applyBorder="1" applyAlignment="1">
      <alignment horizontal="center" vertical="center" wrapText="1"/>
      <protection/>
    </xf>
    <xf numFmtId="49" fontId="58" fillId="4" borderId="41" xfId="152" applyNumberFormat="1" applyFont="1" applyFill="1" applyBorder="1" applyAlignment="1">
      <alignment horizontal="center" vertical="center" wrapText="1"/>
      <protection/>
    </xf>
    <xf numFmtId="49" fontId="58" fillId="4" borderId="22" xfId="152" applyNumberFormat="1" applyFont="1" applyFill="1" applyBorder="1" applyAlignment="1">
      <alignment horizontal="center" vertical="center" wrapText="1"/>
      <protection/>
    </xf>
    <xf numFmtId="49" fontId="58" fillId="4" borderId="31" xfId="152" applyNumberFormat="1" applyFont="1" applyFill="1" applyBorder="1" applyAlignment="1">
      <alignment horizontal="center" vertical="center" wrapText="1"/>
      <protection/>
    </xf>
    <xf numFmtId="0" fontId="27" fillId="0" borderId="0" xfId="0" applyFont="1" applyAlignment="1">
      <alignment horizontal="center"/>
    </xf>
    <xf numFmtId="0" fontId="16" fillId="15" borderId="40" xfId="0" applyFont="1" applyFill="1" applyBorder="1" applyAlignment="1">
      <alignment horizontal="center"/>
    </xf>
    <xf numFmtId="0" fontId="16" fillId="15" borderId="21" xfId="0" applyFont="1" applyFill="1" applyBorder="1" applyAlignment="1">
      <alignment horizontal="center"/>
    </xf>
    <xf numFmtId="0" fontId="16" fillId="15" borderId="41" xfId="0" applyFont="1" applyFill="1" applyBorder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4" fillId="15" borderId="16" xfId="0" applyFont="1" applyFill="1" applyBorder="1" applyAlignment="1">
      <alignment horizontal="center"/>
    </xf>
    <xf numFmtId="0" fontId="4" fillId="15" borderId="44" xfId="0" applyFont="1" applyFill="1" applyBorder="1" applyAlignment="1">
      <alignment horizontal="center"/>
    </xf>
    <xf numFmtId="17" fontId="4" fillId="15" borderId="20" xfId="0" applyNumberFormat="1" applyFont="1" applyFill="1" applyBorder="1" applyAlignment="1">
      <alignment horizontal="center"/>
    </xf>
    <xf numFmtId="0" fontId="4" fillId="15" borderId="17" xfId="0" applyNumberFormat="1" applyFont="1" applyFill="1" applyBorder="1" applyAlignment="1">
      <alignment horizontal="center"/>
    </xf>
    <xf numFmtId="1" fontId="4" fillId="15" borderId="17" xfId="0" applyNumberFormat="1" applyFont="1" applyFill="1" applyBorder="1" applyAlignment="1">
      <alignment horizontal="center"/>
    </xf>
    <xf numFmtId="17" fontId="4" fillId="15" borderId="18" xfId="0" applyNumberFormat="1" applyFont="1" applyFill="1" applyBorder="1" applyAlignment="1">
      <alignment horizontal="center"/>
    </xf>
    <xf numFmtId="0" fontId="4" fillId="15" borderId="19" xfId="0" applyNumberFormat="1" applyFont="1" applyFill="1" applyBorder="1" applyAlignment="1">
      <alignment horizontal="center"/>
    </xf>
    <xf numFmtId="0" fontId="4" fillId="15" borderId="20" xfId="0" applyNumberFormat="1" applyFont="1" applyFill="1" applyBorder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3" fontId="12" fillId="0" borderId="0" xfId="0" applyNumberFormat="1" applyFont="1" applyAlignment="1">
      <alignment horizontal="center"/>
    </xf>
    <xf numFmtId="0" fontId="0" fillId="0" borderId="44" xfId="0" applyBorder="1" applyAlignment="1">
      <alignment/>
    </xf>
    <xf numFmtId="17" fontId="4" fillId="15" borderId="17" xfId="0" applyNumberFormat="1" applyFont="1" applyFill="1" applyBorder="1" applyAlignment="1">
      <alignment horizontal="center"/>
    </xf>
    <xf numFmtId="3" fontId="32" fillId="0" borderId="0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7" fontId="2" fillId="0" borderId="22" xfId="0" applyNumberFormat="1" applyFont="1" applyBorder="1" applyAlignment="1">
      <alignment horizontal="right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40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41" xfId="0" applyFont="1" applyFill="1" applyBorder="1" applyAlignment="1">
      <alignment horizontal="center" vertical="center"/>
    </xf>
    <xf numFmtId="0" fontId="10" fillId="4" borderId="45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10" fillId="4" borderId="31" xfId="0" applyFont="1" applyFill="1" applyBorder="1" applyAlignment="1">
      <alignment horizontal="center" vertical="center"/>
    </xf>
    <xf numFmtId="0" fontId="4" fillId="4" borderId="43" xfId="0" applyFont="1" applyFill="1" applyBorder="1" applyAlignment="1">
      <alignment horizontal="center" vertical="center"/>
    </xf>
    <xf numFmtId="0" fontId="4" fillId="4" borderId="31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17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49" fontId="4" fillId="4" borderId="17" xfId="0" applyNumberFormat="1" applyFont="1" applyFill="1" applyBorder="1" applyAlignment="1">
      <alignment horizontal="center"/>
    </xf>
    <xf numFmtId="0" fontId="26" fillId="15" borderId="17" xfId="0" applyFont="1" applyFill="1" applyBorder="1" applyAlignment="1">
      <alignment horizontal="center" vertical="center"/>
    </xf>
    <xf numFmtId="49" fontId="4" fillId="4" borderId="18" xfId="0" applyNumberFormat="1" applyFont="1" applyFill="1" applyBorder="1" applyAlignment="1">
      <alignment horizontal="center"/>
    </xf>
    <xf numFmtId="49" fontId="4" fillId="4" borderId="20" xfId="0" applyNumberFormat="1" applyFont="1" applyFill="1" applyBorder="1" applyAlignment="1">
      <alignment horizontal="center"/>
    </xf>
    <xf numFmtId="0" fontId="12" fillId="0" borderId="0" xfId="149" applyFont="1" applyAlignment="1">
      <alignment horizontal="center"/>
      <protection/>
    </xf>
    <xf numFmtId="0" fontId="4" fillId="0" borderId="0" xfId="149" applyFont="1" applyAlignment="1">
      <alignment horizontal="center"/>
      <protection/>
    </xf>
    <xf numFmtId="0" fontId="4" fillId="0" borderId="0" xfId="0" applyFont="1" applyFill="1" applyAlignment="1">
      <alignment horizontal="center"/>
    </xf>
    <xf numFmtId="0" fontId="26" fillId="15" borderId="40" xfId="0" applyFont="1" applyFill="1" applyBorder="1" applyAlignment="1">
      <alignment horizontal="center" vertical="center"/>
    </xf>
    <xf numFmtId="0" fontId="26" fillId="15" borderId="21" xfId="0" applyFont="1" applyFill="1" applyBorder="1" applyAlignment="1">
      <alignment horizontal="center" vertical="center"/>
    </xf>
    <xf numFmtId="0" fontId="26" fillId="15" borderId="4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</cellXfs>
  <cellStyles count="17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_1ª Estimativa-QUADROS JANEIRO-2013" xfId="23"/>
    <cellStyle name="20% - Ênfase2" xfId="24"/>
    <cellStyle name="20% - Ênfase2 2" xfId="25"/>
    <cellStyle name="20% - Ênfase2_1ª Estimativa-QUADROS JANEIRO-2013" xfId="26"/>
    <cellStyle name="20% - Ênfase3" xfId="27"/>
    <cellStyle name="20% - Ênfase3 2" xfId="28"/>
    <cellStyle name="20% - Ênfase3_1ª Estimativa-QUADROS JANEIRO-2013" xfId="29"/>
    <cellStyle name="20% - Ênfase4" xfId="30"/>
    <cellStyle name="20% - Ênfase4 2" xfId="31"/>
    <cellStyle name="20% - Ênfase4_1ª Estimativa-QUADROS JANEIRO-2013" xfId="32"/>
    <cellStyle name="20% - Ênfase5" xfId="33"/>
    <cellStyle name="20% - Ênfase5 2" xfId="34"/>
    <cellStyle name="20% - Ênfase6" xfId="35"/>
    <cellStyle name="20% - Ênfase6 2" xfId="36"/>
    <cellStyle name="20% - Ênfase6_Cotação-Preços Merc.Interno-13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40% - Ênfase1" xfId="44"/>
    <cellStyle name="40% - Ênfase1 2" xfId="45"/>
    <cellStyle name="40% - Ênfase1_1ª Estimativa-QUADROS JANEIRO-2013" xfId="46"/>
    <cellStyle name="40% - Ênfase2" xfId="47"/>
    <cellStyle name="40% - Ênfase2 2" xfId="48"/>
    <cellStyle name="40% - Ênfase3" xfId="49"/>
    <cellStyle name="40% - Ênfase3 2" xfId="50"/>
    <cellStyle name="40% - Ênfase3_1ª Estimativa-QUADROS JANEIRO-2013" xfId="51"/>
    <cellStyle name="40% - Ênfase4" xfId="52"/>
    <cellStyle name="40% - Ênfase4 2" xfId="53"/>
    <cellStyle name="40% - Ênfase4_1ª Estimativa-QUADROS JANEIRO-2013" xfId="54"/>
    <cellStyle name="40% - Ênfase5" xfId="55"/>
    <cellStyle name="40% - Ênfase5 2" xfId="56"/>
    <cellStyle name="40% - Ênfase5_Cotação-Preços Merc.Interno-13" xfId="57"/>
    <cellStyle name="40% - Ênfase6" xfId="58"/>
    <cellStyle name="40% - Ênfase6 2" xfId="59"/>
    <cellStyle name="40% - Ênfase6_1ª Estimativa-QUADROS JANEIRO-2013" xfId="60"/>
    <cellStyle name="60% - Accent1" xfId="61"/>
    <cellStyle name="60% - Accent2" xfId="62"/>
    <cellStyle name="60% - Accent3" xfId="63"/>
    <cellStyle name="60% - Accent4" xfId="64"/>
    <cellStyle name="60% - Accent5" xfId="65"/>
    <cellStyle name="60% - Accent6" xfId="66"/>
    <cellStyle name="60% - Ênfase1" xfId="67"/>
    <cellStyle name="60% - Ênfase1 2" xfId="68"/>
    <cellStyle name="60% - Ênfase1_1ª Estimativa-QUADROS JANEIRO-2013" xfId="69"/>
    <cellStyle name="60% - Ênfase2" xfId="70"/>
    <cellStyle name="60% - Ênfase2 2" xfId="71"/>
    <cellStyle name="60% - Ênfase2_Cotação-Preços Merc.Interno-13" xfId="72"/>
    <cellStyle name="60% - Ênfase3" xfId="73"/>
    <cellStyle name="60% - Ênfase3 2" xfId="74"/>
    <cellStyle name="60% - Ênfase3_1ª Estimativa-QUADROS JANEIRO-2013" xfId="75"/>
    <cellStyle name="60% - Ênfase4" xfId="76"/>
    <cellStyle name="60% - Ênfase4 2" xfId="77"/>
    <cellStyle name="60% - Ênfase4_1ª Estimativa-QUADROS JANEIRO-2013" xfId="78"/>
    <cellStyle name="60% - Ênfase5" xfId="79"/>
    <cellStyle name="60% - Ênfase5 2" xfId="80"/>
    <cellStyle name="60% - Ênfase5_Cotação-Preços Merc.Interno-13" xfId="81"/>
    <cellStyle name="60% - Ênfase6" xfId="82"/>
    <cellStyle name="60% - Ênfase6 2" xfId="83"/>
    <cellStyle name="60% - Ênfase6_1ª Estimativa-QUADROS JANEIRO-2013" xfId="84"/>
    <cellStyle name="Accent1" xfId="85"/>
    <cellStyle name="Accent2" xfId="86"/>
    <cellStyle name="Accent3" xfId="87"/>
    <cellStyle name="Accent4" xfId="88"/>
    <cellStyle name="Accent5" xfId="89"/>
    <cellStyle name="Accent6" xfId="90"/>
    <cellStyle name="Bad" xfId="91"/>
    <cellStyle name="Bom" xfId="92"/>
    <cellStyle name="Bom 2" xfId="93"/>
    <cellStyle name="Bom_1ª Estimativa-QUADROS JANEIRO-2013" xfId="94"/>
    <cellStyle name="Calculation" xfId="95"/>
    <cellStyle name="Cálculo" xfId="96"/>
    <cellStyle name="Cálculo 2" xfId="97"/>
    <cellStyle name="Cálculo_1ª Estimativa-QUADROS JANEIRO-2013" xfId="98"/>
    <cellStyle name="Célula de Verificação" xfId="99"/>
    <cellStyle name="Célula de Verificação 2" xfId="100"/>
    <cellStyle name="Célula Vinculada" xfId="101"/>
    <cellStyle name="Célula Vinculada 2" xfId="102"/>
    <cellStyle name="Célula Vinculada_Cotação-Preços Merc.Interno-13" xfId="103"/>
    <cellStyle name="Check Cell" xfId="104"/>
    <cellStyle name="Ênfase1" xfId="105"/>
    <cellStyle name="Ênfase1 2" xfId="106"/>
    <cellStyle name="Ênfase1_1ª Estimativa-QUADROS JANEIRO-2013" xfId="107"/>
    <cellStyle name="Ênfase2" xfId="108"/>
    <cellStyle name="Ênfase2 2" xfId="109"/>
    <cellStyle name="Ênfase2_Cotação-Preços Merc.Interno-13" xfId="110"/>
    <cellStyle name="Ênfase3" xfId="111"/>
    <cellStyle name="Ênfase3 2" xfId="112"/>
    <cellStyle name="Ênfase3_Cotação-Preços Merc.Interno-13" xfId="113"/>
    <cellStyle name="Ênfase4" xfId="114"/>
    <cellStyle name="Ênfase4 2" xfId="115"/>
    <cellStyle name="Ênfase4_1ª Estimativa-QUADROS JANEIRO-2013" xfId="116"/>
    <cellStyle name="Ênfase5" xfId="117"/>
    <cellStyle name="Ênfase5 2" xfId="118"/>
    <cellStyle name="Ênfase6" xfId="119"/>
    <cellStyle name="Ênfase6 2" xfId="120"/>
    <cellStyle name="Ênfase6_Cotação-Preços Merc.Interno-13" xfId="121"/>
    <cellStyle name="Entrada" xfId="122"/>
    <cellStyle name="Entrada 2" xfId="123"/>
    <cellStyle name="Entrada_Cotação-Preços Merc.Interno-13" xfId="124"/>
    <cellStyle name="Explanatory Text" xfId="125"/>
    <cellStyle name="Good" xfId="126"/>
    <cellStyle name="Heading 1" xfId="127"/>
    <cellStyle name="Heading 2" xfId="128"/>
    <cellStyle name="Heading 3" xfId="129"/>
    <cellStyle name="Heading 4" xfId="130"/>
    <cellStyle name="Hyperlink" xfId="131"/>
    <cellStyle name="Followed Hyperlink" xfId="132"/>
    <cellStyle name="Hyperlink_Ranking do Agronegócio-Valores" xfId="133"/>
    <cellStyle name="Incorreto" xfId="134"/>
    <cellStyle name="Incorreto 2" xfId="135"/>
    <cellStyle name="Incorreto_Cotação-Preços Merc.Interno-13" xfId="136"/>
    <cellStyle name="Input" xfId="137"/>
    <cellStyle name="Linked Cell" xfId="138"/>
    <cellStyle name="Currency" xfId="139"/>
    <cellStyle name="Currency [0]" xfId="140"/>
    <cellStyle name="Neutra" xfId="141"/>
    <cellStyle name="Neutra 2" xfId="142"/>
    <cellStyle name="Neutra_Cotação-Preços Merc.Interno-13" xfId="143"/>
    <cellStyle name="Neutral" xfId="144"/>
    <cellStyle name="Normal 2" xfId="145"/>
    <cellStyle name="Normal 2 2" xfId="146"/>
    <cellStyle name="Normal 3" xfId="147"/>
    <cellStyle name="Normal_2001 09 SET" xfId="148"/>
    <cellStyle name="Normal_Balança Janeiro-02" xfId="149"/>
    <cellStyle name="Normal_Balança Janeiro-022" xfId="150"/>
    <cellStyle name="Normal_Informe Café - Julho-02" xfId="151"/>
    <cellStyle name="Normal_Plan1_1" xfId="152"/>
    <cellStyle name="Normal_Ranking do Agronegócio-Valores" xfId="153"/>
    <cellStyle name="Nota" xfId="154"/>
    <cellStyle name="Nota 2" xfId="155"/>
    <cellStyle name="Note" xfId="156"/>
    <cellStyle name="Output" xfId="157"/>
    <cellStyle name="Percent" xfId="158"/>
    <cellStyle name="Saída" xfId="159"/>
    <cellStyle name="Saída 2" xfId="160"/>
    <cellStyle name="Saída_1ª Estimativa-QUADROS JANEIRO-2013" xfId="161"/>
    <cellStyle name="Comma" xfId="162"/>
    <cellStyle name="Comma [0]" xfId="163"/>
    <cellStyle name="Separador de milhares 2" xfId="164"/>
    <cellStyle name="Separador de milhares 3" xfId="165"/>
    <cellStyle name="Texto de Aviso" xfId="166"/>
    <cellStyle name="Texto de Aviso 2" xfId="167"/>
    <cellStyle name="Texto de Aviso_Informe Café - Junho-2012" xfId="168"/>
    <cellStyle name="Texto Explicativo" xfId="169"/>
    <cellStyle name="Texto Explicativo 2" xfId="170"/>
    <cellStyle name="Title" xfId="171"/>
    <cellStyle name="Título" xfId="172"/>
    <cellStyle name="Título 1" xfId="173"/>
    <cellStyle name="Título 1 2" xfId="174"/>
    <cellStyle name="Título 1_1ª Estimativa-QUADROS JANEIRO-2013" xfId="175"/>
    <cellStyle name="Título 2" xfId="176"/>
    <cellStyle name="Título 2 2" xfId="177"/>
    <cellStyle name="Título 2_1ª Estimativa-QUADROS JANEIRO-2013" xfId="178"/>
    <cellStyle name="Título 3" xfId="179"/>
    <cellStyle name="Título 3 2" xfId="180"/>
    <cellStyle name="Título 3_1ª Estimativa-QUADROS JANEIRO-2013" xfId="181"/>
    <cellStyle name="Título 4" xfId="182"/>
    <cellStyle name="Título 4 2" xfId="183"/>
    <cellStyle name="Título 4_1ª Estimativa-QUADROS JANEIRO-2013" xfId="184"/>
    <cellStyle name="Título 5" xfId="185"/>
    <cellStyle name="Título_1ª Estimativa-QUADROS JANEIRO-2013" xfId="186"/>
    <cellStyle name="Total" xfId="187"/>
    <cellStyle name="Total 2" xfId="188"/>
    <cellStyle name="Total_1ª Estimativa-QUADROS JANEIRO-2013" xfId="189"/>
    <cellStyle name="Warning Text" xfId="19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externalLink" Target="externalLinks/externalLink6.xml" /><Relationship Id="rId26" Type="http://schemas.openxmlformats.org/officeDocument/2006/relationships/externalLink" Target="externalLinks/externalLink7.xml" /><Relationship Id="rId27" Type="http://schemas.openxmlformats.org/officeDocument/2006/relationships/externalLink" Target="externalLinks/externalLink8.xml" /><Relationship Id="rId28" Type="http://schemas.openxmlformats.org/officeDocument/2006/relationships/externalLink" Target="externalLinks/externalLink9.xml" /><Relationship Id="rId29" Type="http://schemas.openxmlformats.org/officeDocument/2006/relationships/externalLink" Target="externalLinks/externalLink10.xml" /><Relationship Id="rId30" Type="http://schemas.openxmlformats.org/officeDocument/2006/relationships/externalLink" Target="externalLinks/externalLink11.xml" /><Relationship Id="rId31" Type="http://schemas.openxmlformats.org/officeDocument/2006/relationships/externalLink" Target="externalLinks/externalLink12.xml" /><Relationship Id="rId32" Type="http://schemas.openxmlformats.org/officeDocument/2006/relationships/externalLink" Target="externalLinks/externalLink13.xml" /><Relationship Id="rId33" Type="http://schemas.openxmlformats.org/officeDocument/2006/relationships/externalLink" Target="externalLinks/externalLink14.xml" /><Relationship Id="rId34" Type="http://schemas.openxmlformats.org/officeDocument/2006/relationships/externalLink" Target="externalLinks/externalLink15.xml" /><Relationship Id="rId35" Type="http://schemas.openxmlformats.org/officeDocument/2006/relationships/externalLink" Target="externalLinks/externalLink16.xml" /><Relationship Id="rId36" Type="http://schemas.openxmlformats.org/officeDocument/2006/relationships/externalLink" Target="externalLinks/externalLink17.xml" /><Relationship Id="rId37" Type="http://schemas.openxmlformats.org/officeDocument/2006/relationships/externalLink" Target="externalLinks/externalLink18.xml" /><Relationship Id="rId38" Type="http://schemas.openxmlformats.org/officeDocument/2006/relationships/externalLink" Target="externalLinks/externalLink19.xml" /><Relationship Id="rId39" Type="http://schemas.openxmlformats.org/officeDocument/2006/relationships/externalLink" Target="externalLinks/externalLink20.xml" /><Relationship Id="rId4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Cotação Mensal 2013
</a:t>
            </a:r>
          </a:p>
        </c:rich>
      </c:tx>
      <c:layout>
        <c:manualLayout>
          <c:xMode val="factor"/>
          <c:yMode val="factor"/>
          <c:x val="0.004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0775"/>
          <c:w val="0.71725"/>
          <c:h val="0.8295"/>
        </c:manualLayout>
      </c:layout>
      <c:lineChart>
        <c:grouping val="standard"/>
        <c:varyColors val="0"/>
        <c:ser>
          <c:idx val="0"/>
          <c:order val="0"/>
          <c:tx>
            <c:strRef>
              <c:f>'Cotação Mensal'!$C$5:$C$6</c:f>
              <c:strCache>
                <c:ptCount val="1"/>
                <c:pt idx="0">
                  <c:v>* Arábica  Tipo 6 BC-Duro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'Cotação Mensal'!$C$8:$C$19</c:f>
              <c:numCache/>
            </c:numRef>
          </c:val>
          <c:smooth val="0"/>
        </c:ser>
        <c:ser>
          <c:idx val="1"/>
          <c:order val="1"/>
          <c:tx>
            <c:strRef>
              <c:f>'Cotação Mensal'!$G$5:$G$6</c:f>
              <c:strCache>
                <c:ptCount val="1"/>
                <c:pt idx="0">
                  <c:v>Arábica  Tipo C Int.500 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'Cotação Mensal'!$G$8:$G$19</c:f>
              <c:numCache/>
            </c:numRef>
          </c:val>
          <c:smooth val="0"/>
        </c:ser>
        <c:ser>
          <c:idx val="2"/>
          <c:order val="2"/>
          <c:tx>
            <c:strRef>
              <c:f>'Cotação Mensal'!$I$5:$I$6</c:f>
              <c:strCache>
                <c:ptCount val="1"/>
                <c:pt idx="0">
                  <c:v>Arábica  Tipo C Int.500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'Cotação Mensal'!$I$8:$I$19</c:f>
              <c:numCache/>
            </c:numRef>
          </c:val>
          <c:smooth val="0"/>
        </c:ser>
        <c:ser>
          <c:idx val="3"/>
          <c:order val="3"/>
          <c:tx>
            <c:strRef>
              <c:f>'Cotação Mensal'!$K$5:$K$6</c:f>
              <c:strCache>
                <c:ptCount val="1"/>
                <c:pt idx="0">
                  <c:v>Conillon Tipo 7 BC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'Cotação Mensal'!$K$8:$K$19</c:f>
              <c:numCache/>
            </c:numRef>
          </c:val>
          <c:smooth val="0"/>
        </c:ser>
        <c:ser>
          <c:idx val="4"/>
          <c:order val="4"/>
          <c:tx>
            <c:v>* Conillon Tipo 6-Pen.13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'Cotação Mensal'!$E$8:$E$19</c:f>
              <c:numCache/>
            </c:numRef>
          </c:val>
          <c:smooth val="0"/>
        </c:ser>
        <c:marker val="1"/>
        <c:axId val="30188646"/>
        <c:axId val="3262359"/>
      </c:lineChart>
      <c:catAx>
        <c:axId val="301886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Mês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62359"/>
        <c:crosses val="autoZero"/>
        <c:auto val="1"/>
        <c:lblOffset val="100"/>
        <c:tickLblSkip val="1"/>
        <c:noMultiLvlLbl val="0"/>
      </c:catAx>
      <c:valAx>
        <c:axId val="3262359"/>
        <c:scaling>
          <c:orientation val="minMax"/>
          <c:max val="55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R$/Saca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88646"/>
        <c:crossesAt val="1"/>
        <c:crossBetween val="between"/>
        <c:dispUnits/>
        <c:majorUnit val="50"/>
        <c:minorUnit val="6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025"/>
          <c:y val="0.31225"/>
          <c:w val="0.22825"/>
          <c:h val="0.2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Receita Cambial 2013/12
</a:t>
            </a:r>
          </a:p>
        </c:rich>
      </c:tx>
      <c:layout>
        <c:manualLayout>
          <c:xMode val="factor"/>
          <c:yMode val="factor"/>
          <c:x val="-0.007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62"/>
          <c:w val="0.740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v>2013 Receita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('Exp.Verde'!$B$6:$B$11,'Exp.Verde'!$B$13:$B$18)</c:f>
              <c:numCache/>
            </c:numRef>
          </c:val>
        </c:ser>
        <c:ser>
          <c:idx val="1"/>
          <c:order val="1"/>
          <c:tx>
            <c:v>2012 Receita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('Exp.Verde'!$E$6:$E$11,'Exp.Verde'!$E$13:$E$18)</c:f>
              <c:numCache/>
            </c:numRef>
          </c:val>
        </c:ser>
        <c:axId val="29361232"/>
        <c:axId val="62924497"/>
      </c:barChart>
      <c:catAx>
        <c:axId val="293612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Mês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924497"/>
        <c:crosses val="autoZero"/>
        <c:auto val="1"/>
        <c:lblOffset val="100"/>
        <c:noMultiLvlLbl val="0"/>
      </c:catAx>
      <c:valAx>
        <c:axId val="629244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3612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75"/>
          <c:y val="0.42425"/>
          <c:w val="0.23475"/>
          <c:h val="0.22275"/>
        </c:manualLayout>
      </c:layout>
      <c:overlay val="0"/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Volume 2013/12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8"/>
          <c:w val="0.76275"/>
          <c:h val="0.73425"/>
        </c:manualLayout>
      </c:layout>
      <c:barChart>
        <c:barDir val="col"/>
        <c:grouping val="clustered"/>
        <c:varyColors val="0"/>
        <c:ser>
          <c:idx val="0"/>
          <c:order val="0"/>
          <c:tx>
            <c:v>2013 Volume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('Exp.Verde'!$C$6:$C$11,'Exp.Verde'!$C$13:$C$18)</c:f>
              <c:numCache/>
            </c:numRef>
          </c:val>
        </c:ser>
        <c:ser>
          <c:idx val="1"/>
          <c:order val="1"/>
          <c:tx>
            <c:v>2012 Volume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('Exp.Verde'!$F$6:$F$11,'Exp.Verde'!$F$13:$F$18)</c:f>
              <c:numCache/>
            </c:numRef>
          </c:val>
        </c:ser>
        <c:axId val="29449562"/>
        <c:axId val="63719467"/>
      </c:barChart>
      <c:catAx>
        <c:axId val="294495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Mês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719467"/>
        <c:crosses val="autoZero"/>
        <c:auto val="1"/>
        <c:lblOffset val="100"/>
        <c:noMultiLvlLbl val="0"/>
      </c:catAx>
      <c:valAx>
        <c:axId val="637194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4495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"/>
          <c:y val="0.416"/>
          <c:w val="0.223"/>
          <c:h val="0.23525"/>
        </c:manualLayout>
      </c:layout>
      <c:overlay val="0"/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Receita Cambial 2013/12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35"/>
          <c:w val="0.73"/>
          <c:h val="0.727"/>
        </c:manualLayout>
      </c:layout>
      <c:barChart>
        <c:barDir val="col"/>
        <c:grouping val="clustered"/>
        <c:varyColors val="0"/>
        <c:ser>
          <c:idx val="0"/>
          <c:order val="0"/>
          <c:tx>
            <c:v>2013 Receita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('Exp.Solúvel'!$B$6:$B$11,'Exp.Solúvel'!$B$13:$B$18)</c:f>
              <c:numCache/>
            </c:numRef>
          </c:val>
        </c:ser>
        <c:ser>
          <c:idx val="1"/>
          <c:order val="1"/>
          <c:tx>
            <c:v>2012 Receita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('Exp.Solúvel'!$E$6:$E$11,'Exp.Solúvel'!$E$13:$E$18)</c:f>
              <c:numCache/>
            </c:numRef>
          </c:val>
        </c:ser>
        <c:axId val="36604292"/>
        <c:axId val="61003173"/>
      </c:barChart>
      <c:catAx>
        <c:axId val="366042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Mês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003173"/>
        <c:crosses val="autoZero"/>
        <c:auto val="1"/>
        <c:lblOffset val="100"/>
        <c:noMultiLvlLbl val="0"/>
      </c:catAx>
      <c:valAx>
        <c:axId val="610031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6042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8"/>
          <c:y val="0.39675"/>
          <c:w val="0.262"/>
          <c:h val="0.219"/>
        </c:manualLayout>
      </c:layout>
      <c:overlay val="0"/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Volume 2013/12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7075"/>
          <c:w val="0.7475"/>
          <c:h val="0.73725"/>
        </c:manualLayout>
      </c:layout>
      <c:barChart>
        <c:barDir val="col"/>
        <c:grouping val="clustered"/>
        <c:varyColors val="0"/>
        <c:ser>
          <c:idx val="0"/>
          <c:order val="0"/>
          <c:tx>
            <c:v>2013 Volume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('Exp.Solúvel'!$C$6:$C$11,'Exp.Solúvel'!$C$13:$C$18)</c:f>
              <c:numCache/>
            </c:numRef>
          </c:val>
        </c:ser>
        <c:ser>
          <c:idx val="1"/>
          <c:order val="1"/>
          <c:tx>
            <c:v>2012 Volume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('Exp.Solúvel'!$F$6:$F$11,'Exp.Solúvel'!$F$13:$F$18)</c:f>
              <c:numCache/>
            </c:numRef>
          </c:val>
        </c:ser>
        <c:axId val="12157646"/>
        <c:axId val="42309951"/>
      </c:barChart>
      <c:catAx>
        <c:axId val="121576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Mês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309951"/>
        <c:crosses val="autoZero"/>
        <c:auto val="1"/>
        <c:lblOffset val="100"/>
        <c:noMultiLvlLbl val="0"/>
      </c:catAx>
      <c:valAx>
        <c:axId val="423099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1576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75"/>
          <c:y val="0.39925"/>
          <c:w val="0.2355"/>
          <c:h val="0.218"/>
        </c:manualLayout>
      </c:layout>
      <c:overlay val="0"/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Receita Cambial 2013/12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35"/>
          <c:w val="0.73"/>
          <c:h val="0.7265"/>
        </c:manualLayout>
      </c:layout>
      <c:barChart>
        <c:barDir val="col"/>
        <c:grouping val="clustered"/>
        <c:varyColors val="0"/>
        <c:ser>
          <c:idx val="0"/>
          <c:order val="0"/>
          <c:tx>
            <c:v>2013 Receita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('Exp.Torrado'!$B$6:$B$11,'Exp.Torrado'!$B$13:$B$18)</c:f>
              <c:numCache/>
            </c:numRef>
          </c:val>
        </c:ser>
        <c:ser>
          <c:idx val="1"/>
          <c:order val="1"/>
          <c:tx>
            <c:v>2012 Receita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('Exp.Torrado'!$E$6:$E$11,'Exp.Torrado'!$E$13:$E$18)</c:f>
              <c:numCache/>
            </c:numRef>
          </c:val>
        </c:ser>
        <c:axId val="45245240"/>
        <c:axId val="4553977"/>
      </c:barChart>
      <c:catAx>
        <c:axId val="452452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Mês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53977"/>
        <c:crosses val="autoZero"/>
        <c:auto val="1"/>
        <c:lblOffset val="100"/>
        <c:noMultiLvlLbl val="0"/>
      </c:catAx>
      <c:valAx>
        <c:axId val="45539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2452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8"/>
          <c:y val="0.3925"/>
          <c:w val="0.262"/>
          <c:h val="0.219"/>
        </c:manualLayout>
      </c:layout>
      <c:overlay val="0"/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Volume 2013/12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7075"/>
          <c:w val="0.7475"/>
          <c:h val="0.737"/>
        </c:manualLayout>
      </c:layout>
      <c:barChart>
        <c:barDir val="col"/>
        <c:grouping val="clustered"/>
        <c:varyColors val="0"/>
        <c:ser>
          <c:idx val="0"/>
          <c:order val="0"/>
          <c:tx>
            <c:v>2013 Volume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('Exp.Torrado'!$C$6:$C$11,'Exp.Torrado'!$C$13:$C$18)</c:f>
              <c:numCache/>
            </c:numRef>
          </c:val>
        </c:ser>
        <c:ser>
          <c:idx val="1"/>
          <c:order val="1"/>
          <c:tx>
            <c:v>2012 Volume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('Exp.Torrado'!$F$6:$F$11,'Exp.Torrado'!$F$13:$F$18)</c:f>
              <c:numCache/>
            </c:numRef>
          </c:val>
        </c:ser>
        <c:axId val="40985794"/>
        <c:axId val="33327827"/>
      </c:barChart>
      <c:catAx>
        <c:axId val="409857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Mês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327827"/>
        <c:crosses val="autoZero"/>
        <c:auto val="1"/>
        <c:lblOffset val="100"/>
        <c:noMultiLvlLbl val="0"/>
      </c:catAx>
      <c:valAx>
        <c:axId val="333278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9857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75"/>
          <c:y val="0.395"/>
          <c:w val="0.2355"/>
          <c:h val="0.218"/>
        </c:manualLayout>
      </c:layout>
      <c:overlay val="0"/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Receita Cambial 2013/12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35"/>
          <c:w val="0.73"/>
          <c:h val="0.7265"/>
        </c:manualLayout>
      </c:layout>
      <c:barChart>
        <c:barDir val="col"/>
        <c:grouping val="clustered"/>
        <c:varyColors val="0"/>
        <c:ser>
          <c:idx val="0"/>
          <c:order val="0"/>
          <c:tx>
            <c:v>2013 Receita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('Exp.Outs Ext.'!$B$6:$B$11,'Exp.Outs Ext.'!$B$13:$B$18)</c:f>
              <c:numCache/>
            </c:numRef>
          </c:val>
        </c:ser>
        <c:ser>
          <c:idx val="1"/>
          <c:order val="1"/>
          <c:tx>
            <c:v>2012 Receita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('Exp.Outs Ext.'!$E$6:$E$11,'Exp.Outs Ext.'!$E$13:$E$18)</c:f>
              <c:numCache/>
            </c:numRef>
          </c:val>
        </c:ser>
        <c:axId val="31514988"/>
        <c:axId val="15199437"/>
      </c:barChart>
      <c:catAx>
        <c:axId val="315149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Mês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199437"/>
        <c:crosses val="autoZero"/>
        <c:auto val="1"/>
        <c:lblOffset val="100"/>
        <c:noMultiLvlLbl val="0"/>
      </c:catAx>
      <c:valAx>
        <c:axId val="151994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5149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8"/>
          <c:y val="0.3925"/>
          <c:w val="0.262"/>
          <c:h val="0.219"/>
        </c:manualLayout>
      </c:layout>
      <c:overlay val="0"/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Volume 2013/12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7075"/>
          <c:w val="0.7475"/>
          <c:h val="0.737"/>
        </c:manualLayout>
      </c:layout>
      <c:barChart>
        <c:barDir val="col"/>
        <c:grouping val="clustered"/>
        <c:varyColors val="0"/>
        <c:ser>
          <c:idx val="0"/>
          <c:order val="0"/>
          <c:tx>
            <c:v>2013 Volume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('Exp.Outs Ext.'!$C$6:$C$11,'Exp.Outs Ext.'!$C$13:$C$18)</c:f>
              <c:numCache/>
            </c:numRef>
          </c:val>
        </c:ser>
        <c:ser>
          <c:idx val="1"/>
          <c:order val="1"/>
          <c:tx>
            <c:v>2012 Volume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('Exp.Outs Ext.'!$F$6:$F$11,'Exp.Outs Ext.'!$F$13:$F$18)</c:f>
              <c:numCache/>
            </c:numRef>
          </c:val>
        </c:ser>
        <c:axId val="2577206"/>
        <c:axId val="23194855"/>
      </c:barChart>
      <c:catAx>
        <c:axId val="25772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Mês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194855"/>
        <c:crosses val="autoZero"/>
        <c:auto val="1"/>
        <c:lblOffset val="100"/>
        <c:noMultiLvlLbl val="0"/>
      </c:catAx>
      <c:valAx>
        <c:axId val="231948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772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75"/>
          <c:y val="0.395"/>
          <c:w val="0.2355"/>
          <c:h val="0.218"/>
        </c:manualLayout>
      </c:layout>
      <c:overlay val="0"/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400050</xdr:colOff>
      <xdr:row>0</xdr:row>
      <xdr:rowOff>0</xdr:rowOff>
    </xdr:from>
    <xdr:to>
      <xdr:col>17</xdr:col>
      <xdr:colOff>409575</xdr:colOff>
      <xdr:row>4</xdr:row>
      <xdr:rowOff>57150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06350" y="0"/>
          <a:ext cx="7620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22</xdr:row>
      <xdr:rowOff>85725</xdr:rowOff>
    </xdr:from>
    <xdr:to>
      <xdr:col>10</xdr:col>
      <xdr:colOff>600075</xdr:colOff>
      <xdr:row>42</xdr:row>
      <xdr:rowOff>104775</xdr:rowOff>
    </xdr:to>
    <xdr:graphicFrame>
      <xdr:nvGraphicFramePr>
        <xdr:cNvPr id="1" name="Chart 1"/>
        <xdr:cNvGraphicFramePr/>
      </xdr:nvGraphicFramePr>
      <xdr:xfrm>
        <a:off x="28575" y="3724275"/>
        <a:ext cx="721995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24</xdr:row>
      <xdr:rowOff>114300</xdr:rowOff>
    </xdr:from>
    <xdr:to>
      <xdr:col>5</xdr:col>
      <xdr:colOff>219075</xdr:colOff>
      <xdr:row>37</xdr:row>
      <xdr:rowOff>114300</xdr:rowOff>
    </xdr:to>
    <xdr:graphicFrame>
      <xdr:nvGraphicFramePr>
        <xdr:cNvPr id="1" name="Chart 1"/>
        <xdr:cNvGraphicFramePr/>
      </xdr:nvGraphicFramePr>
      <xdr:xfrm>
        <a:off x="28575" y="4467225"/>
        <a:ext cx="3533775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304800</xdr:colOff>
      <xdr:row>24</xdr:row>
      <xdr:rowOff>114300</xdr:rowOff>
    </xdr:from>
    <xdr:to>
      <xdr:col>10</xdr:col>
      <xdr:colOff>676275</xdr:colOff>
      <xdr:row>37</xdr:row>
      <xdr:rowOff>114300</xdr:rowOff>
    </xdr:to>
    <xdr:graphicFrame>
      <xdr:nvGraphicFramePr>
        <xdr:cNvPr id="2" name="Chart 2"/>
        <xdr:cNvGraphicFramePr/>
      </xdr:nvGraphicFramePr>
      <xdr:xfrm>
        <a:off x="3648075" y="4467225"/>
        <a:ext cx="3629025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104775</xdr:rowOff>
    </xdr:from>
    <xdr:to>
      <xdr:col>5</xdr:col>
      <xdr:colOff>238125</xdr:colOff>
      <xdr:row>37</xdr:row>
      <xdr:rowOff>142875</xdr:rowOff>
    </xdr:to>
    <xdr:graphicFrame>
      <xdr:nvGraphicFramePr>
        <xdr:cNvPr id="1" name="Chart 1"/>
        <xdr:cNvGraphicFramePr/>
      </xdr:nvGraphicFramePr>
      <xdr:xfrm>
        <a:off x="47625" y="4457700"/>
        <a:ext cx="342900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304800</xdr:colOff>
      <xdr:row>24</xdr:row>
      <xdr:rowOff>104775</xdr:rowOff>
    </xdr:from>
    <xdr:to>
      <xdr:col>10</xdr:col>
      <xdr:colOff>590550</xdr:colOff>
      <xdr:row>37</xdr:row>
      <xdr:rowOff>152400</xdr:rowOff>
    </xdr:to>
    <xdr:graphicFrame>
      <xdr:nvGraphicFramePr>
        <xdr:cNvPr id="2" name="Chart 2"/>
        <xdr:cNvGraphicFramePr/>
      </xdr:nvGraphicFramePr>
      <xdr:xfrm>
        <a:off x="3543300" y="4457700"/>
        <a:ext cx="352425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104775</xdr:rowOff>
    </xdr:from>
    <xdr:to>
      <xdr:col>5</xdr:col>
      <xdr:colOff>238125</xdr:colOff>
      <xdr:row>37</xdr:row>
      <xdr:rowOff>142875</xdr:rowOff>
    </xdr:to>
    <xdr:graphicFrame>
      <xdr:nvGraphicFramePr>
        <xdr:cNvPr id="1" name="Chart 1"/>
        <xdr:cNvGraphicFramePr/>
      </xdr:nvGraphicFramePr>
      <xdr:xfrm>
        <a:off x="47625" y="4457700"/>
        <a:ext cx="342900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304800</xdr:colOff>
      <xdr:row>24</xdr:row>
      <xdr:rowOff>104775</xdr:rowOff>
    </xdr:from>
    <xdr:to>
      <xdr:col>10</xdr:col>
      <xdr:colOff>590550</xdr:colOff>
      <xdr:row>37</xdr:row>
      <xdr:rowOff>152400</xdr:rowOff>
    </xdr:to>
    <xdr:graphicFrame>
      <xdr:nvGraphicFramePr>
        <xdr:cNvPr id="2" name="Chart 2"/>
        <xdr:cNvGraphicFramePr/>
      </xdr:nvGraphicFramePr>
      <xdr:xfrm>
        <a:off x="3543300" y="4457700"/>
        <a:ext cx="352425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104775</xdr:rowOff>
    </xdr:from>
    <xdr:to>
      <xdr:col>5</xdr:col>
      <xdr:colOff>238125</xdr:colOff>
      <xdr:row>37</xdr:row>
      <xdr:rowOff>142875</xdr:rowOff>
    </xdr:to>
    <xdr:graphicFrame>
      <xdr:nvGraphicFramePr>
        <xdr:cNvPr id="1" name="Chart 1"/>
        <xdr:cNvGraphicFramePr/>
      </xdr:nvGraphicFramePr>
      <xdr:xfrm>
        <a:off x="47625" y="4457700"/>
        <a:ext cx="342900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304800</xdr:colOff>
      <xdr:row>24</xdr:row>
      <xdr:rowOff>104775</xdr:rowOff>
    </xdr:from>
    <xdr:to>
      <xdr:col>10</xdr:col>
      <xdr:colOff>590550</xdr:colOff>
      <xdr:row>37</xdr:row>
      <xdr:rowOff>152400</xdr:rowOff>
    </xdr:to>
    <xdr:graphicFrame>
      <xdr:nvGraphicFramePr>
        <xdr:cNvPr id="2" name="Chart 2"/>
        <xdr:cNvGraphicFramePr/>
      </xdr:nvGraphicFramePr>
      <xdr:xfrm>
        <a:off x="3543300" y="4457700"/>
        <a:ext cx="352425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rconni.sobreira\Configura&#231;&#245;es%20locais\Temporary%20Internet%20Files\OLK1C\Linha%20Especial-Res-3.783\DEMANDA-LINHA%20ESPECIAL-20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ulo.abreu\Meus%20documentos\Paulo\Caf&#233;s\Funcaf&#233;\SIPLAN\2010\DCAF-2010\Distribui&#231;&#227;o%20Recursos%20UF-Consolidado-setembro-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ulo.abreu\Documents\Paulo\CAF&#201;S\FUNCAF&#201;\Distribui&#231;&#227;o%20Recursos%20UF-Consolidado-setembro-0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ulo.abreu\AppData\Local\Microsoft\Windows\Temporary%20Internet%20Files\OLKB99E\Distribui&#231;&#227;o%20Recursos%20UF-Consolidado-setembro-0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ulo.abreu\AppData\Local\Microsoft\Windows\Temporary%20Internet%20Files\OLKB99E\SIPLAN\2010\Distribui&#231;&#227;o%20Recursos%20UF-Consolidado-setembro-0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conni.sobreira\AppData\Local\Microsoft\Windows\Temporary%20Internet%20Files\OLK71C6\Distribui&#231;&#227;o%20Recursos%20UF-Consolidado-setembro-0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conni.sobreira\AppData\Local\Microsoft\Windows\Temporary%20Internet%20Files\OLK71C6\SIPLAN\2010\Distribui&#231;&#227;o%20Recursos%20UF-Consolidado-setembro-0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conni.sobreira\AppData\Local\Microsoft\Windows\Temporary%20Internet%20Files\OLK71C6\DCAF-2010\Distribui&#231;&#227;o%20Recursos%20UF-Consolidado-setembro-0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ulo.abreu\Documents\Paulo\Tabelas%20Relat&#243;rios%20Funcaf&#233;\2011\Distribui&#231;&#227;o%20Recursos%20UF-Consolidado-setembro-09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anaina.freitas\AppData\Local\Microsoft\Windows\Temporary%20Internet%20Files\OLK78F6\Distribui&#231;&#227;o%20Recursos%20UF-Consolidado-setembro-09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anaina.freitas\AppData\Local\Microsoft\Windows\Temporary%20Internet%20Files\OLK78F6\DCAF-2010\Distribui&#231;&#227;o%20Recursos%20UF-Consolidado-setembro-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rconni.sobreira\Configura&#231;&#245;es%20locais\Temporary%20Internet%20Files\OLK1C\Distribui&#231;&#227;o%20Recursos%20UF-Consolidado-dezembro-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anaina.freitas\AppData\Local\Microsoft\Windows\Temporary%20Internet%20Files\OLK78F6\SIPLAN\2010\Distribui&#231;&#227;o%20Recursos%20UF-Consolidado-setembro-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ulo.abreu\Meus%20documentos\Paulo\Caf&#233;s\Funcaf&#233;\Funcaf&#233;\Distribui&#231;&#227;o%20Recursos%20UF-Consolidado-setembro-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ulo.abreu\Meus%20documentos\Paulo\Caf&#233;s\Funcaf&#233;\Funcaf&#233;\DCAF-2010\Distribui&#231;&#227;o%20Recursos%20UF-Consolidado-setembro-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ulo.abreu\Meus%20documentos\Paulo\Caf&#233;s\Funcaf&#233;\Distribui&#231;&#227;o%20Recursos%20UF-Consolidado-setembro-0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ulo.abreu\Meus%20documentos\Paulo\Caf&#233;s\Funcaf&#233;\SIPLAN\2010\Distribui&#231;&#227;o%20Recursos%20UF-Consolidado-setembro-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ulo.abreu\Meus%20documentos\Paulo\Caf&#233;s\Funcaf&#233;\DCAF-2010\Distribui&#231;&#227;o%20Recursos%20UF-Consolidado-setembro-0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ulo.abreu\Documents\Paulo\CAF&#201;S\FUNCAF&#201;\DCAF-2010\Distribui&#231;&#227;o%20Recursos%20UF-Consolidado-setembro-0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ulo.abreu\AppData\Local\Microsoft\Windows\Temporary%20Internet%20Files\OLKB99E\DCAF-2010\Distribui&#231;&#227;o%20Recursos%20UF-Consolidado-setembro-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Coop.Proc.Valor"/>
      <sheetName val="Cooperativas-Certidões-Pt.Liq.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4">
        <row r="7">
          <cell r="E7" t="str">
            <v>JANEIRO </v>
          </cell>
          <cell r="F7" t="str">
            <v>FEVEREIRO </v>
          </cell>
          <cell r="G7" t="str">
            <v>MARÇO </v>
          </cell>
          <cell r="H7" t="str">
            <v>ABRIL </v>
          </cell>
          <cell r="I7" t="str">
            <v>MAIO </v>
          </cell>
          <cell r="J7" t="str">
            <v>JUNHO </v>
          </cell>
          <cell r="K7" t="str">
            <v>JULHO </v>
          </cell>
          <cell r="L7" t="str">
            <v>AGOSTO 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4">
        <row r="7">
          <cell r="E7" t="str">
            <v>JANEIRO </v>
          </cell>
          <cell r="F7" t="str">
            <v>FEVEREIRO </v>
          </cell>
          <cell r="G7" t="str">
            <v>MARÇO </v>
          </cell>
          <cell r="H7" t="str">
            <v>ABRIL </v>
          </cell>
          <cell r="I7" t="str">
            <v>MAIO </v>
          </cell>
          <cell r="J7" t="str">
            <v>JUNHO </v>
          </cell>
          <cell r="K7" t="str">
            <v>JULHO </v>
          </cell>
          <cell r="L7" t="str">
            <v>AGOSTO 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4">
        <row r="7">
          <cell r="E7" t="str">
            <v>JANEIRO </v>
          </cell>
          <cell r="F7" t="str">
            <v>FEVEREIRO </v>
          </cell>
          <cell r="G7" t="str">
            <v>MARÇO </v>
          </cell>
          <cell r="H7" t="str">
            <v>ABRIL </v>
          </cell>
          <cell r="I7" t="str">
            <v>MAIO </v>
          </cell>
          <cell r="J7" t="str">
            <v>JUNHO </v>
          </cell>
          <cell r="K7" t="str">
            <v>JULHO </v>
          </cell>
          <cell r="L7" t="str">
            <v>AGOSTO 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4">
        <row r="7">
          <cell r="E7" t="str">
            <v>JANEIRO </v>
          </cell>
          <cell r="F7" t="str">
            <v>FEVEREIRO </v>
          </cell>
          <cell r="G7" t="str">
            <v>MARÇO </v>
          </cell>
          <cell r="H7" t="str">
            <v>ABRIL </v>
          </cell>
          <cell r="I7" t="str">
            <v>MAIO </v>
          </cell>
          <cell r="J7" t="str">
            <v>JUNHO </v>
          </cell>
          <cell r="K7" t="str">
            <v>JULHO </v>
          </cell>
          <cell r="L7" t="str">
            <v>AGOSTO 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4">
        <row r="7">
          <cell r="E7" t="str">
            <v>JANEIRO </v>
          </cell>
          <cell r="F7" t="str">
            <v>FEVEREIRO </v>
          </cell>
          <cell r="G7" t="str">
            <v>MARÇO </v>
          </cell>
          <cell r="H7" t="str">
            <v>ABRIL </v>
          </cell>
          <cell r="I7" t="str">
            <v>MAIO </v>
          </cell>
          <cell r="J7" t="str">
            <v>JUNHO </v>
          </cell>
          <cell r="K7" t="str">
            <v>JULHO </v>
          </cell>
          <cell r="L7" t="str">
            <v>AGOSTO 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4">
        <row r="7">
          <cell r="E7" t="str">
            <v>JANEIRO </v>
          </cell>
          <cell r="F7" t="str">
            <v>FEVEREIRO </v>
          </cell>
          <cell r="G7" t="str">
            <v>MARÇO </v>
          </cell>
          <cell r="H7" t="str">
            <v>ABRIL </v>
          </cell>
          <cell r="I7" t="str">
            <v>MAIO </v>
          </cell>
          <cell r="J7" t="str">
            <v>JUNHO </v>
          </cell>
          <cell r="K7" t="str">
            <v>JULHO </v>
          </cell>
          <cell r="L7" t="str">
            <v>AGOSTO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4">
        <row r="7">
          <cell r="D7" t="str">
            <v>JANEIRO </v>
          </cell>
          <cell r="E7" t="str">
            <v>FEVEREIRO </v>
          </cell>
          <cell r="F7" t="str">
            <v>MARÇO </v>
          </cell>
          <cell r="G7" t="str">
            <v>ABRIL </v>
          </cell>
          <cell r="H7" t="str">
            <v>MAIO </v>
          </cell>
          <cell r="I7" t="str">
            <v>JUNHO </v>
          </cell>
          <cell r="J7" t="str">
            <v>JULHO </v>
          </cell>
          <cell r="K7" t="str">
            <v>AGOSTO </v>
          </cell>
        </row>
        <row r="8">
          <cell r="D8">
            <v>10208807.15</v>
          </cell>
          <cell r="E8">
            <v>3834343.62</v>
          </cell>
          <cell r="F8">
            <v>0</v>
          </cell>
          <cell r="G8">
            <v>203559.69</v>
          </cell>
          <cell r="H8">
            <v>3875128.12</v>
          </cell>
          <cell r="I8">
            <v>540963.02</v>
          </cell>
          <cell r="J8">
            <v>229234.23</v>
          </cell>
          <cell r="K8">
            <v>237526.58</v>
          </cell>
        </row>
        <row r="9">
          <cell r="D9">
            <v>134576.04</v>
          </cell>
          <cell r="E9">
            <v>0</v>
          </cell>
          <cell r="F9">
            <v>0</v>
          </cell>
          <cell r="G9">
            <v>13505.55</v>
          </cell>
          <cell r="H9">
            <v>5514.89</v>
          </cell>
          <cell r="I9">
            <v>0</v>
          </cell>
          <cell r="J9">
            <v>616737.79</v>
          </cell>
          <cell r="K9">
            <v>67688.22</v>
          </cell>
        </row>
        <row r="10">
          <cell r="D10">
            <v>461675.22</v>
          </cell>
          <cell r="E10">
            <v>2100.44</v>
          </cell>
          <cell r="F10">
            <v>20723.23</v>
          </cell>
          <cell r="G10">
            <v>30455.59</v>
          </cell>
          <cell r="H10">
            <v>398.08</v>
          </cell>
          <cell r="I10">
            <v>44152.62</v>
          </cell>
          <cell r="J10">
            <v>18287.79</v>
          </cell>
          <cell r="K10" t="str">
            <v> </v>
          </cell>
        </row>
        <row r="11">
          <cell r="D11">
            <v>6322921.12</v>
          </cell>
          <cell r="E11">
            <v>0</v>
          </cell>
          <cell r="F11">
            <v>668658.38</v>
          </cell>
          <cell r="G11">
            <v>0</v>
          </cell>
          <cell r="H11">
            <v>1277450.39</v>
          </cell>
          <cell r="I11">
            <v>757655.76</v>
          </cell>
          <cell r="J11">
            <v>137300.02</v>
          </cell>
          <cell r="K11">
            <v>77308.77</v>
          </cell>
        </row>
        <row r="12">
          <cell r="D12">
            <v>25524.87</v>
          </cell>
          <cell r="E12">
            <v>0</v>
          </cell>
          <cell r="F12">
            <v>635561.94</v>
          </cell>
          <cell r="G12">
            <v>506237.17</v>
          </cell>
          <cell r="H12">
            <v>228416.07</v>
          </cell>
          <cell r="I12">
            <v>0</v>
          </cell>
          <cell r="J12">
            <v>0</v>
          </cell>
          <cell r="K12">
            <v>162896.24</v>
          </cell>
        </row>
        <row r="13">
          <cell r="D13">
            <v>1804050.78</v>
          </cell>
          <cell r="E13">
            <v>30222.44</v>
          </cell>
          <cell r="F13">
            <v>87747.59</v>
          </cell>
          <cell r="G13">
            <v>140301.73</v>
          </cell>
          <cell r="H13">
            <v>72354.45</v>
          </cell>
          <cell r="I13">
            <v>82938.53</v>
          </cell>
          <cell r="J13">
            <v>60306.68</v>
          </cell>
          <cell r="K13">
            <v>16679.72</v>
          </cell>
        </row>
        <row r="14">
          <cell r="D14">
            <v>507745.05</v>
          </cell>
          <cell r="E14">
            <v>14874.01</v>
          </cell>
          <cell r="F14">
            <v>0</v>
          </cell>
          <cell r="G14">
            <v>54588.85</v>
          </cell>
          <cell r="H14">
            <v>70589.52</v>
          </cell>
          <cell r="I14">
            <v>39923.14</v>
          </cell>
          <cell r="J14">
            <v>18473.39</v>
          </cell>
          <cell r="K14">
            <v>367.08</v>
          </cell>
        </row>
        <row r="15">
          <cell r="D15">
            <v>927890.88</v>
          </cell>
          <cell r="E15" t="str">
            <v> </v>
          </cell>
          <cell r="F15">
            <v>151321.54</v>
          </cell>
          <cell r="G15">
            <v>4230.15</v>
          </cell>
          <cell r="H15">
            <v>151321.54</v>
          </cell>
          <cell r="I15" t="str">
            <v> </v>
          </cell>
          <cell r="J15">
            <v>7249.14</v>
          </cell>
          <cell r="K15">
            <v>28266.76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D17">
            <v>24355.24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D18">
            <v>43246.78</v>
          </cell>
          <cell r="E18">
            <v>92171.49</v>
          </cell>
          <cell r="F18">
            <v>357166.99</v>
          </cell>
          <cell r="G18">
            <v>733765.19</v>
          </cell>
          <cell r="H18">
            <v>64143.52</v>
          </cell>
          <cell r="I18">
            <v>36402.02</v>
          </cell>
          <cell r="J18">
            <v>72641.31</v>
          </cell>
          <cell r="K18">
            <v>36611.39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498840.75</v>
          </cell>
          <cell r="H20">
            <v>257260.12</v>
          </cell>
          <cell r="I20">
            <v>140233.98</v>
          </cell>
          <cell r="J20">
            <v>21201.21</v>
          </cell>
          <cell r="K20">
            <v>-140681.7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63731.04</v>
          </cell>
          <cell r="H21">
            <v>217985.43</v>
          </cell>
          <cell r="I21">
            <v>54895.16</v>
          </cell>
          <cell r="J21">
            <v>5263.19</v>
          </cell>
          <cell r="K21">
            <v>12322.81</v>
          </cell>
        </row>
        <row r="22">
          <cell r="D22">
            <v>257554.95</v>
          </cell>
          <cell r="E22">
            <v>7083.08</v>
          </cell>
          <cell r="F22">
            <v>19812.19</v>
          </cell>
          <cell r="G22">
            <v>93380.14</v>
          </cell>
          <cell r="H22">
            <v>28819.12</v>
          </cell>
          <cell r="I22">
            <v>177897.27</v>
          </cell>
          <cell r="J22">
            <v>259464.12</v>
          </cell>
          <cell r="K22">
            <v>110277.86</v>
          </cell>
        </row>
        <row r="23">
          <cell r="D23">
            <v>0</v>
          </cell>
          <cell r="E23">
            <v>0</v>
          </cell>
          <cell r="F23">
            <v>1917856.41</v>
          </cell>
          <cell r="G23">
            <v>1002286.54</v>
          </cell>
          <cell r="H23">
            <v>362078.9</v>
          </cell>
          <cell r="I23">
            <v>384047.78</v>
          </cell>
          <cell r="J23">
            <v>35580.55</v>
          </cell>
          <cell r="K23">
            <v>58167.34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4">
        <row r="7">
          <cell r="E7" t="str">
            <v>JANEIRO </v>
          </cell>
          <cell r="F7" t="str">
            <v>FEVEREIRO </v>
          </cell>
          <cell r="G7" t="str">
            <v>MARÇO </v>
          </cell>
          <cell r="H7" t="str">
            <v>ABRIL </v>
          </cell>
          <cell r="I7" t="str">
            <v>MAIO </v>
          </cell>
          <cell r="J7" t="str">
            <v>JUNHO </v>
          </cell>
          <cell r="K7" t="str">
            <v>JULHO </v>
          </cell>
          <cell r="L7" t="str">
            <v>AGOSTO 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4">
        <row r="7">
          <cell r="E7" t="str">
            <v>JANEIRO </v>
          </cell>
          <cell r="F7" t="str">
            <v>FEVEREIRO </v>
          </cell>
          <cell r="G7" t="str">
            <v>MARÇO </v>
          </cell>
          <cell r="H7" t="str">
            <v>ABRIL </v>
          </cell>
          <cell r="I7" t="str">
            <v>MAIO </v>
          </cell>
          <cell r="J7" t="str">
            <v>JUNHO </v>
          </cell>
          <cell r="K7" t="str">
            <v>JULHO </v>
          </cell>
          <cell r="L7" t="str">
            <v>AGOSTO 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4">
        <row r="7">
          <cell r="E7" t="str">
            <v>JANEIRO </v>
          </cell>
          <cell r="F7" t="str">
            <v>FEVEREIRO </v>
          </cell>
          <cell r="G7" t="str">
            <v>MARÇO </v>
          </cell>
          <cell r="H7" t="str">
            <v>ABRIL </v>
          </cell>
          <cell r="I7" t="str">
            <v>MAIO </v>
          </cell>
          <cell r="J7" t="str">
            <v>JUNHO </v>
          </cell>
          <cell r="K7" t="str">
            <v>JULHO </v>
          </cell>
          <cell r="L7" t="str">
            <v>AGOSTO 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4">
        <row r="7">
          <cell r="E7" t="str">
            <v>JANEIRO </v>
          </cell>
          <cell r="F7" t="str">
            <v>FEVEREIRO </v>
          </cell>
          <cell r="G7" t="str">
            <v>MARÇO </v>
          </cell>
          <cell r="H7" t="str">
            <v>ABRIL </v>
          </cell>
          <cell r="I7" t="str">
            <v>MAIO </v>
          </cell>
          <cell r="J7" t="str">
            <v>JUNHO </v>
          </cell>
          <cell r="K7" t="str">
            <v>JULHO </v>
          </cell>
          <cell r="L7" t="str">
            <v>AGOSTO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4">
        <row r="7">
          <cell r="E7" t="str">
            <v>JANEIRO </v>
          </cell>
          <cell r="F7" t="str">
            <v>FEVEREIRO </v>
          </cell>
          <cell r="G7" t="str">
            <v>MARÇO </v>
          </cell>
          <cell r="H7" t="str">
            <v>ABRIL </v>
          </cell>
          <cell r="I7" t="str">
            <v>MAIO </v>
          </cell>
          <cell r="J7" t="str">
            <v>JUNHO </v>
          </cell>
          <cell r="K7" t="str">
            <v>JULHO </v>
          </cell>
          <cell r="L7" t="str">
            <v>AGOSTO 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4">
        <row r="7">
          <cell r="E7" t="str">
            <v>JANEIRO </v>
          </cell>
          <cell r="F7" t="str">
            <v>FEVEREIRO </v>
          </cell>
          <cell r="G7" t="str">
            <v>MARÇO </v>
          </cell>
          <cell r="H7" t="str">
            <v>ABRIL </v>
          </cell>
          <cell r="I7" t="str">
            <v>MAIO </v>
          </cell>
          <cell r="J7" t="str">
            <v>JUNHO </v>
          </cell>
          <cell r="K7" t="str">
            <v>JULHO </v>
          </cell>
          <cell r="L7" t="str">
            <v>AGOSTO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icultura.gov.br/agrostat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workbookViewId="0" topLeftCell="A1">
      <selection activeCell="A25" sqref="A25:J25"/>
    </sheetView>
  </sheetViews>
  <sheetFormatPr defaultColWidth="9.140625" defaultRowHeight="12.75"/>
  <cols>
    <col min="1" max="1" width="4.7109375" style="0" customWidth="1"/>
    <col min="2" max="2" width="11.421875" style="0" customWidth="1"/>
    <col min="4" max="4" width="11.421875" style="0" customWidth="1"/>
    <col min="5" max="5" width="7.7109375" style="0" customWidth="1"/>
    <col min="7" max="7" width="10.421875" style="0" customWidth="1"/>
    <col min="8" max="8" width="11.57421875" style="0" customWidth="1"/>
    <col min="9" max="9" width="14.7109375" style="0" customWidth="1"/>
    <col min="10" max="10" width="21.57421875" style="0" customWidth="1"/>
  </cols>
  <sheetData>
    <row r="1" spans="1:10" ht="16.5">
      <c r="A1" s="51"/>
      <c r="B1" s="52"/>
      <c r="C1" s="52"/>
      <c r="D1" s="52"/>
      <c r="E1" s="52"/>
      <c r="F1" s="52"/>
      <c r="G1" s="52"/>
      <c r="H1" s="52"/>
      <c r="I1" s="52"/>
      <c r="J1" s="53"/>
    </row>
    <row r="2" spans="1:10" ht="19.5" customHeight="1">
      <c r="A2" s="420" t="s">
        <v>77</v>
      </c>
      <c r="B2" s="421"/>
      <c r="C2" s="421"/>
      <c r="D2" s="421"/>
      <c r="E2" s="421"/>
      <c r="F2" s="421"/>
      <c r="G2" s="421"/>
      <c r="H2" s="421"/>
      <c r="I2" s="421"/>
      <c r="J2" s="422"/>
    </row>
    <row r="3" spans="1:10" ht="19.5" customHeight="1">
      <c r="A3" s="429" t="s">
        <v>131</v>
      </c>
      <c r="B3" s="430"/>
      <c r="C3" s="430"/>
      <c r="D3" s="430"/>
      <c r="E3" s="430"/>
      <c r="F3" s="430"/>
      <c r="G3" s="430"/>
      <c r="H3" s="430"/>
      <c r="I3" s="430"/>
      <c r="J3" s="410"/>
    </row>
    <row r="4" spans="1:10" ht="20.25" customHeight="1">
      <c r="A4" s="429" t="s">
        <v>148</v>
      </c>
      <c r="B4" s="430"/>
      <c r="C4" s="430"/>
      <c r="D4" s="430"/>
      <c r="E4" s="430"/>
      <c r="F4" s="430"/>
      <c r="G4" s="430"/>
      <c r="H4" s="430"/>
      <c r="I4" s="430"/>
      <c r="J4" s="410"/>
    </row>
    <row r="5" spans="1:10" ht="15" customHeight="1">
      <c r="A5" s="17"/>
      <c r="B5" s="1"/>
      <c r="C5" s="1"/>
      <c r="D5" s="1"/>
      <c r="E5" s="1"/>
      <c r="F5" s="1"/>
      <c r="G5" s="1"/>
      <c r="H5" s="1"/>
      <c r="I5" s="1"/>
      <c r="J5" s="16"/>
    </row>
    <row r="6" spans="1:10" ht="15" customHeight="1">
      <c r="A6" s="17"/>
      <c r="B6" s="1"/>
      <c r="C6" s="1"/>
      <c r="D6" s="1"/>
      <c r="E6" s="1"/>
      <c r="F6" s="1"/>
      <c r="G6" s="1"/>
      <c r="H6" s="1"/>
      <c r="I6" s="1"/>
      <c r="J6" s="16"/>
    </row>
    <row r="7" spans="1:10" ht="15" customHeight="1">
      <c r="A7" s="17"/>
      <c r="B7" s="1"/>
      <c r="C7" s="1"/>
      <c r="D7" s="1"/>
      <c r="E7" s="1"/>
      <c r="F7" s="1"/>
      <c r="G7" s="1"/>
      <c r="H7" s="1"/>
      <c r="I7" s="1"/>
      <c r="J7" s="16"/>
    </row>
    <row r="8" spans="1:10" ht="15" customHeight="1">
      <c r="A8" s="17"/>
      <c r="B8" s="1"/>
      <c r="C8" s="1"/>
      <c r="D8" s="1"/>
      <c r="E8" s="1"/>
      <c r="F8" s="1"/>
      <c r="G8" s="1"/>
      <c r="H8" s="1"/>
      <c r="I8" s="1"/>
      <c r="J8" s="16"/>
    </row>
    <row r="9" spans="1:10" ht="15" customHeight="1">
      <c r="A9" s="17"/>
      <c r="B9" s="1"/>
      <c r="C9" s="1"/>
      <c r="D9" s="1"/>
      <c r="E9" s="1"/>
      <c r="F9" s="1"/>
      <c r="G9" s="1"/>
      <c r="H9" s="1"/>
      <c r="I9" s="1"/>
      <c r="J9" s="16"/>
    </row>
    <row r="10" spans="1:10" ht="15" customHeight="1">
      <c r="A10" s="17"/>
      <c r="B10" s="1"/>
      <c r="C10" s="1"/>
      <c r="D10" s="1"/>
      <c r="E10" s="1"/>
      <c r="F10" s="1"/>
      <c r="G10" s="1"/>
      <c r="H10" s="1"/>
      <c r="I10" s="1"/>
      <c r="J10" s="16"/>
    </row>
    <row r="11" spans="1:10" ht="15" customHeight="1">
      <c r="A11" s="17"/>
      <c r="B11" s="1"/>
      <c r="C11" s="1"/>
      <c r="D11" s="1"/>
      <c r="E11" s="1"/>
      <c r="F11" s="1"/>
      <c r="G11" s="1"/>
      <c r="H11" s="1"/>
      <c r="I11" s="1"/>
      <c r="J11" s="16"/>
    </row>
    <row r="12" spans="1:10" ht="14.25" customHeight="1">
      <c r="A12" s="54"/>
      <c r="B12" s="1"/>
      <c r="C12" s="1"/>
      <c r="D12" s="1"/>
      <c r="E12" s="1"/>
      <c r="F12" s="1"/>
      <c r="G12" s="1"/>
      <c r="H12" s="1"/>
      <c r="I12" s="1"/>
      <c r="J12" s="16"/>
    </row>
    <row r="13" spans="1:10" ht="15">
      <c r="A13" s="18"/>
      <c r="B13" s="1"/>
      <c r="C13" s="1"/>
      <c r="D13" s="1"/>
      <c r="E13" s="1"/>
      <c r="F13" s="1"/>
      <c r="G13" s="1"/>
      <c r="H13" s="1"/>
      <c r="I13" s="1"/>
      <c r="J13" s="16"/>
    </row>
    <row r="14" spans="1:10" ht="19.5">
      <c r="A14" s="19"/>
      <c r="B14" s="1"/>
      <c r="C14" s="1"/>
      <c r="D14" s="1"/>
      <c r="E14" s="1"/>
      <c r="F14" s="1"/>
      <c r="G14" s="1"/>
      <c r="H14" s="1"/>
      <c r="I14" s="1"/>
      <c r="J14" s="16"/>
    </row>
    <row r="15" spans="1:10" ht="19.5">
      <c r="A15" s="19"/>
      <c r="B15" s="1"/>
      <c r="C15" s="1"/>
      <c r="D15" s="1"/>
      <c r="E15" s="1"/>
      <c r="F15" s="1"/>
      <c r="G15" s="1"/>
      <c r="H15" s="1"/>
      <c r="I15" s="1"/>
      <c r="J15" s="16"/>
    </row>
    <row r="16" spans="1:10" ht="19.5">
      <c r="A16" s="19"/>
      <c r="B16" s="1"/>
      <c r="C16" s="1"/>
      <c r="D16" s="1"/>
      <c r="E16" s="1"/>
      <c r="F16" s="1"/>
      <c r="G16" s="1"/>
      <c r="H16" s="1"/>
      <c r="I16" s="1"/>
      <c r="J16" s="16"/>
    </row>
    <row r="17" spans="1:10" ht="19.5">
      <c r="A17" s="19"/>
      <c r="B17" s="1"/>
      <c r="C17" s="1"/>
      <c r="D17" s="1"/>
      <c r="E17" s="1"/>
      <c r="F17" s="1"/>
      <c r="G17" s="1"/>
      <c r="H17" s="1"/>
      <c r="I17" s="1"/>
      <c r="J17" s="16"/>
    </row>
    <row r="18" spans="1:10" ht="19.5">
      <c r="A18" s="19"/>
      <c r="B18" s="1"/>
      <c r="C18" s="1"/>
      <c r="D18" s="1"/>
      <c r="E18" s="1"/>
      <c r="F18" s="1"/>
      <c r="G18" s="1"/>
      <c r="H18" s="1"/>
      <c r="I18" s="1"/>
      <c r="J18" s="16"/>
    </row>
    <row r="19" spans="1:10" ht="19.5">
      <c r="A19" s="19"/>
      <c r="B19" s="1"/>
      <c r="C19" s="1"/>
      <c r="D19" s="1"/>
      <c r="E19" s="1"/>
      <c r="F19" s="1"/>
      <c r="G19" s="1"/>
      <c r="H19" s="1"/>
      <c r="I19" s="1"/>
      <c r="J19" s="16"/>
    </row>
    <row r="20" spans="1:10" ht="19.5">
      <c r="A20" s="19"/>
      <c r="B20" s="1"/>
      <c r="C20" s="1"/>
      <c r="D20" s="1"/>
      <c r="E20" s="1"/>
      <c r="F20" s="1"/>
      <c r="G20" s="1"/>
      <c r="H20" s="1"/>
      <c r="I20" s="1"/>
      <c r="J20" s="16"/>
    </row>
    <row r="21" spans="1:10" ht="15">
      <c r="A21" s="20"/>
      <c r="B21" s="1"/>
      <c r="C21" s="1"/>
      <c r="D21" s="1"/>
      <c r="E21" s="1"/>
      <c r="F21" s="1"/>
      <c r="G21" s="1"/>
      <c r="H21" s="1"/>
      <c r="I21" s="1"/>
      <c r="J21" s="16"/>
    </row>
    <row r="22" spans="1:10" ht="15" customHeight="1">
      <c r="A22" s="423" t="s">
        <v>76</v>
      </c>
      <c r="B22" s="424"/>
      <c r="C22" s="424"/>
      <c r="D22" s="424"/>
      <c r="E22" s="424"/>
      <c r="F22" s="424"/>
      <c r="G22" s="424"/>
      <c r="H22" s="424"/>
      <c r="I22" s="424"/>
      <c r="J22" s="425"/>
    </row>
    <row r="23" spans="1:10" ht="15" customHeight="1">
      <c r="A23" s="423"/>
      <c r="B23" s="424"/>
      <c r="C23" s="424"/>
      <c r="D23" s="424"/>
      <c r="E23" s="424"/>
      <c r="F23" s="424"/>
      <c r="G23" s="424"/>
      <c r="H23" s="424"/>
      <c r="I23" s="424"/>
      <c r="J23" s="425"/>
    </row>
    <row r="24" spans="1:10" ht="15" customHeight="1">
      <c r="A24" s="423"/>
      <c r="B24" s="424"/>
      <c r="C24" s="424"/>
      <c r="D24" s="424"/>
      <c r="E24" s="424"/>
      <c r="F24" s="424"/>
      <c r="G24" s="424"/>
      <c r="H24" s="424"/>
      <c r="I24" s="424"/>
      <c r="J24" s="425"/>
    </row>
    <row r="25" spans="1:10" ht="21" customHeight="1">
      <c r="A25" s="426" t="s">
        <v>368</v>
      </c>
      <c r="B25" s="427"/>
      <c r="C25" s="427"/>
      <c r="D25" s="427"/>
      <c r="E25" s="427"/>
      <c r="F25" s="427"/>
      <c r="G25" s="427"/>
      <c r="H25" s="427"/>
      <c r="I25" s="427"/>
      <c r="J25" s="428"/>
    </row>
    <row r="26" spans="1:10" ht="12.75">
      <c r="A26" s="17"/>
      <c r="B26" s="1"/>
      <c r="C26" s="1"/>
      <c r="D26" s="1"/>
      <c r="E26" s="1"/>
      <c r="F26" s="1"/>
      <c r="G26" s="1"/>
      <c r="H26" s="1"/>
      <c r="I26" s="1"/>
      <c r="J26" s="16"/>
    </row>
    <row r="27" spans="1:10" ht="12.75">
      <c r="A27" s="17"/>
      <c r="B27" s="1"/>
      <c r="C27" s="1"/>
      <c r="D27" s="1"/>
      <c r="E27" s="1"/>
      <c r="F27" s="1"/>
      <c r="G27" s="1"/>
      <c r="H27" s="1"/>
      <c r="I27" s="1"/>
      <c r="J27" s="16"/>
    </row>
    <row r="28" spans="1:10" ht="12.75">
      <c r="A28" s="17"/>
      <c r="B28" s="1"/>
      <c r="C28" s="1"/>
      <c r="D28" s="1"/>
      <c r="E28" s="1"/>
      <c r="F28" s="1"/>
      <c r="G28" s="1"/>
      <c r="H28" s="1"/>
      <c r="I28" s="1"/>
      <c r="J28" s="16"/>
    </row>
    <row r="29" spans="1:10" ht="12.75">
      <c r="A29" s="17"/>
      <c r="B29" s="1"/>
      <c r="C29" s="1"/>
      <c r="D29" s="1"/>
      <c r="E29" s="1"/>
      <c r="F29" s="1"/>
      <c r="G29" s="1"/>
      <c r="H29" s="1"/>
      <c r="I29" s="1"/>
      <c r="J29" s="16"/>
    </row>
    <row r="30" spans="1:10" ht="12.75">
      <c r="A30" s="17"/>
      <c r="B30" s="1"/>
      <c r="C30" s="1"/>
      <c r="D30" s="1"/>
      <c r="E30" s="1"/>
      <c r="F30" s="1"/>
      <c r="G30" s="1"/>
      <c r="H30" s="1"/>
      <c r="I30" s="1"/>
      <c r="J30" s="16"/>
    </row>
    <row r="31" spans="1:10" ht="12.75">
      <c r="A31" s="17"/>
      <c r="B31" s="1"/>
      <c r="C31" s="1"/>
      <c r="D31" s="1"/>
      <c r="E31" s="1"/>
      <c r="F31" s="1"/>
      <c r="G31" s="1"/>
      <c r="H31" s="1"/>
      <c r="I31" s="1"/>
      <c r="J31" s="16"/>
    </row>
    <row r="32" spans="1:10" ht="12.75">
      <c r="A32" s="17"/>
      <c r="B32" s="1"/>
      <c r="C32" s="1"/>
      <c r="D32" s="1"/>
      <c r="E32" s="1"/>
      <c r="F32" s="1"/>
      <c r="G32" s="1"/>
      <c r="H32" s="1"/>
      <c r="I32" s="1"/>
      <c r="J32" s="16"/>
    </row>
    <row r="33" spans="1:10" ht="12.75">
      <c r="A33" s="17"/>
      <c r="B33" s="1"/>
      <c r="C33" s="1"/>
      <c r="D33" s="1"/>
      <c r="E33" s="1"/>
      <c r="F33" s="1"/>
      <c r="G33" s="1"/>
      <c r="H33" s="1"/>
      <c r="I33" s="1"/>
      <c r="J33" s="16"/>
    </row>
    <row r="34" spans="1:10" ht="12.75">
      <c r="A34" s="17"/>
      <c r="B34" s="1"/>
      <c r="C34" s="1"/>
      <c r="D34" s="1"/>
      <c r="E34" s="1"/>
      <c r="F34" s="1"/>
      <c r="G34" s="1"/>
      <c r="H34" s="1"/>
      <c r="I34" s="1"/>
      <c r="J34" s="16"/>
    </row>
    <row r="35" spans="1:10" ht="12.75">
      <c r="A35" s="17"/>
      <c r="B35" s="1"/>
      <c r="C35" s="1"/>
      <c r="D35" s="1"/>
      <c r="E35" s="1"/>
      <c r="F35" s="1"/>
      <c r="G35" s="1"/>
      <c r="H35" s="1"/>
      <c r="I35" s="1"/>
      <c r="J35" s="16"/>
    </row>
    <row r="36" spans="1:10" ht="12.75">
      <c r="A36" s="17"/>
      <c r="B36" s="1"/>
      <c r="C36" s="1"/>
      <c r="D36" s="1"/>
      <c r="E36" s="1"/>
      <c r="F36" s="1"/>
      <c r="G36" s="1"/>
      <c r="H36" s="1"/>
      <c r="I36" s="1"/>
      <c r="J36" s="16"/>
    </row>
    <row r="37" spans="1:10" ht="12.75">
      <c r="A37" s="17"/>
      <c r="B37" s="1"/>
      <c r="C37" s="1"/>
      <c r="D37" s="1"/>
      <c r="E37" s="1"/>
      <c r="F37" s="1"/>
      <c r="G37" s="1"/>
      <c r="H37" s="1"/>
      <c r="I37" s="1"/>
      <c r="J37" s="16"/>
    </row>
    <row r="38" spans="1:10" ht="12.75">
      <c r="A38" s="17"/>
      <c r="B38" s="1"/>
      <c r="C38" s="1"/>
      <c r="D38" s="1"/>
      <c r="E38" s="1"/>
      <c r="F38" s="1"/>
      <c r="G38" s="1"/>
      <c r="H38" s="1"/>
      <c r="I38" s="1"/>
      <c r="J38" s="16"/>
    </row>
    <row r="39" spans="1:10" ht="12.75">
      <c r="A39" s="17"/>
      <c r="B39" s="1"/>
      <c r="C39" s="1"/>
      <c r="D39" s="1"/>
      <c r="E39" s="1"/>
      <c r="F39" s="1"/>
      <c r="G39" s="1"/>
      <c r="H39" s="1"/>
      <c r="I39" s="1"/>
      <c r="J39" s="16"/>
    </row>
    <row r="40" spans="1:10" ht="12.75">
      <c r="A40" s="17"/>
      <c r="B40" s="1"/>
      <c r="C40" s="1"/>
      <c r="D40" s="1"/>
      <c r="E40" s="1"/>
      <c r="F40" s="1"/>
      <c r="G40" s="1"/>
      <c r="H40" s="1"/>
      <c r="I40" s="1"/>
      <c r="J40" s="16"/>
    </row>
    <row r="41" spans="1:10" ht="12.75">
      <c r="A41" s="17"/>
      <c r="B41" s="1"/>
      <c r="C41" s="1"/>
      <c r="D41" s="1"/>
      <c r="E41" s="1"/>
      <c r="F41" s="1"/>
      <c r="G41" s="1"/>
      <c r="H41" s="1"/>
      <c r="I41" s="1"/>
      <c r="J41" s="16"/>
    </row>
    <row r="42" spans="1:10" ht="12.75">
      <c r="A42" s="17"/>
      <c r="B42" s="1"/>
      <c r="C42" s="1"/>
      <c r="D42" s="1"/>
      <c r="E42" s="1"/>
      <c r="F42" s="1"/>
      <c r="G42" s="1"/>
      <c r="H42" s="1"/>
      <c r="I42" s="1"/>
      <c r="J42" s="16"/>
    </row>
    <row r="43" spans="1:10" ht="12.75">
      <c r="A43" s="17"/>
      <c r="B43" s="1"/>
      <c r="C43" s="1"/>
      <c r="D43" s="1"/>
      <c r="E43" s="1"/>
      <c r="F43" s="1"/>
      <c r="G43" s="1"/>
      <c r="H43" s="1"/>
      <c r="I43" s="1"/>
      <c r="J43" s="16"/>
    </row>
    <row r="44" spans="1:10" ht="12.75">
      <c r="A44" s="17"/>
      <c r="B44" s="1"/>
      <c r="C44" s="1"/>
      <c r="D44" s="1"/>
      <c r="E44" s="1"/>
      <c r="F44" s="1"/>
      <c r="G44" s="1"/>
      <c r="H44" s="1"/>
      <c r="I44" s="1"/>
      <c r="J44" s="16"/>
    </row>
    <row r="45" spans="1:10" ht="12.75">
      <c r="A45" s="17"/>
      <c r="B45" s="1"/>
      <c r="C45" s="1"/>
      <c r="D45" s="1"/>
      <c r="E45" s="1"/>
      <c r="F45" s="1"/>
      <c r="G45" s="1"/>
      <c r="H45" s="1"/>
      <c r="I45" s="1"/>
      <c r="J45" s="16"/>
    </row>
    <row r="46" spans="1:10" ht="12.75">
      <c r="A46" s="17"/>
      <c r="B46" s="1"/>
      <c r="C46" s="1"/>
      <c r="D46" s="1"/>
      <c r="E46" s="1"/>
      <c r="F46" s="1"/>
      <c r="G46" s="1"/>
      <c r="H46" s="1"/>
      <c r="I46" s="1"/>
      <c r="J46" s="16"/>
    </row>
    <row r="47" spans="1:10" ht="12.75">
      <c r="A47" s="17"/>
      <c r="B47" s="1"/>
      <c r="C47" s="1"/>
      <c r="D47" s="1"/>
      <c r="E47" s="1"/>
      <c r="F47" s="1"/>
      <c r="G47" s="1"/>
      <c r="H47" s="1"/>
      <c r="I47" s="1"/>
      <c r="J47" s="16"/>
    </row>
    <row r="48" spans="1:10" ht="12.75">
      <c r="A48" s="17"/>
      <c r="B48" s="1"/>
      <c r="C48" s="1"/>
      <c r="D48" s="1"/>
      <c r="E48" s="1"/>
      <c r="F48" s="1"/>
      <c r="G48" s="1"/>
      <c r="H48" s="1"/>
      <c r="I48" s="1"/>
      <c r="J48" s="16"/>
    </row>
    <row r="49" spans="1:10" ht="12.75">
      <c r="A49" s="17"/>
      <c r="B49" s="1"/>
      <c r="C49" s="1"/>
      <c r="D49" s="1"/>
      <c r="E49" s="1"/>
      <c r="F49" s="1"/>
      <c r="G49" s="1"/>
      <c r="H49" s="1"/>
      <c r="I49" s="1"/>
      <c r="J49" s="16"/>
    </row>
    <row r="50" spans="1:10" ht="12.75">
      <c r="A50" s="17"/>
      <c r="B50" s="1"/>
      <c r="C50" s="1"/>
      <c r="D50" s="1"/>
      <c r="E50" s="1"/>
      <c r="F50" s="1"/>
      <c r="G50" s="1"/>
      <c r="H50" s="1"/>
      <c r="I50" s="1"/>
      <c r="J50" s="16"/>
    </row>
    <row r="51" spans="1:10" ht="12.75">
      <c r="A51" s="17"/>
      <c r="B51" s="1"/>
      <c r="C51" s="1"/>
      <c r="D51" s="1"/>
      <c r="E51" s="1"/>
      <c r="F51" s="1"/>
      <c r="G51" s="1"/>
      <c r="H51" s="1"/>
      <c r="I51" s="1"/>
      <c r="J51" s="16"/>
    </row>
    <row r="52" spans="1:10" ht="12.75">
      <c r="A52" s="17"/>
      <c r="B52" s="1"/>
      <c r="C52" s="1"/>
      <c r="D52" s="1"/>
      <c r="E52" s="1"/>
      <c r="F52" s="1"/>
      <c r="G52" s="1"/>
      <c r="H52" s="1"/>
      <c r="I52" s="1"/>
      <c r="J52" s="16"/>
    </row>
    <row r="53" spans="1:10" ht="12.75">
      <c r="A53" s="17"/>
      <c r="B53" s="1"/>
      <c r="C53" s="1"/>
      <c r="D53" s="1"/>
      <c r="E53" s="1"/>
      <c r="F53" s="1"/>
      <c r="G53" s="1"/>
      <c r="H53" s="1"/>
      <c r="I53" s="1"/>
      <c r="J53" s="16"/>
    </row>
    <row r="54" spans="1:10" ht="12.75">
      <c r="A54" s="17"/>
      <c r="B54" s="1"/>
      <c r="C54" s="1"/>
      <c r="D54" s="1"/>
      <c r="E54" s="1"/>
      <c r="F54" s="1"/>
      <c r="G54" s="1"/>
      <c r="H54" s="1"/>
      <c r="I54" s="1"/>
      <c r="J54" s="16"/>
    </row>
    <row r="55" spans="1:10" ht="12.75">
      <c r="A55" s="17"/>
      <c r="B55" s="1"/>
      <c r="C55" s="1"/>
      <c r="D55" s="1"/>
      <c r="E55" s="1"/>
      <c r="F55" s="1"/>
      <c r="G55" s="1"/>
      <c r="H55" s="1"/>
      <c r="I55" s="1"/>
      <c r="J55" s="16"/>
    </row>
    <row r="56" spans="1:10" ht="12.75">
      <c r="A56" s="17"/>
      <c r="B56" s="1"/>
      <c r="C56" s="1"/>
      <c r="D56" s="1"/>
      <c r="E56" s="1"/>
      <c r="F56" s="1"/>
      <c r="G56" s="1"/>
      <c r="H56" s="1"/>
      <c r="I56" s="1"/>
      <c r="J56" s="16"/>
    </row>
    <row r="57" spans="1:10" ht="12.75">
      <c r="A57" s="17"/>
      <c r="B57" s="1"/>
      <c r="C57" s="1"/>
      <c r="D57" s="1"/>
      <c r="E57" s="1"/>
      <c r="F57" s="1"/>
      <c r="G57" s="1"/>
      <c r="H57" s="1"/>
      <c r="I57" s="1"/>
      <c r="J57" s="16"/>
    </row>
    <row r="58" spans="1:10" ht="12.75">
      <c r="A58" s="17"/>
      <c r="B58" s="1"/>
      <c r="C58" s="1"/>
      <c r="D58" s="1"/>
      <c r="E58" s="1"/>
      <c r="F58" s="1"/>
      <c r="G58" s="1"/>
      <c r="H58" s="1"/>
      <c r="I58" s="1"/>
      <c r="J58" s="16"/>
    </row>
    <row r="59" spans="1:10" ht="12.75">
      <c r="A59" s="17"/>
      <c r="B59" s="1"/>
      <c r="C59" s="1"/>
      <c r="D59" s="1"/>
      <c r="E59" s="1"/>
      <c r="F59" s="1"/>
      <c r="G59" s="1"/>
      <c r="H59" s="1"/>
      <c r="I59" s="1"/>
      <c r="J59" s="16"/>
    </row>
    <row r="60" spans="1:10" ht="12.75">
      <c r="A60" s="17"/>
      <c r="B60" s="1"/>
      <c r="C60" s="1"/>
      <c r="D60" s="1"/>
      <c r="E60" s="1"/>
      <c r="F60" s="1"/>
      <c r="G60" s="1"/>
      <c r="H60" s="1"/>
      <c r="I60" s="1"/>
      <c r="J60" s="16"/>
    </row>
    <row r="61" spans="1:10" ht="12" customHeight="1">
      <c r="A61" s="418"/>
      <c r="B61" s="419"/>
      <c r="C61" s="1"/>
      <c r="D61" s="1"/>
      <c r="E61" s="1"/>
      <c r="F61" s="1"/>
      <c r="G61" s="1"/>
      <c r="H61" s="1"/>
      <c r="I61" s="1"/>
      <c r="J61" s="16"/>
    </row>
    <row r="62" spans="1:10" ht="15">
      <c r="A62" s="418" t="s">
        <v>275</v>
      </c>
      <c r="B62" s="419"/>
      <c r="C62" s="1"/>
      <c r="D62" s="1"/>
      <c r="E62" s="1"/>
      <c r="F62" s="1"/>
      <c r="G62" s="1"/>
      <c r="H62" s="1"/>
      <c r="I62" s="1"/>
      <c r="J62" s="16"/>
    </row>
    <row r="63" spans="1:10" ht="12.75">
      <c r="A63" s="55"/>
      <c r="B63" s="56"/>
      <c r="C63" s="56"/>
      <c r="D63" s="56"/>
      <c r="E63" s="56"/>
      <c r="F63" s="56"/>
      <c r="G63" s="56"/>
      <c r="H63" s="56"/>
      <c r="I63" s="56"/>
      <c r="J63" s="57"/>
    </row>
  </sheetData>
  <mergeCells count="7">
    <mergeCell ref="A62:B62"/>
    <mergeCell ref="A2:J2"/>
    <mergeCell ref="A22:J24"/>
    <mergeCell ref="A61:B61"/>
    <mergeCell ref="A25:J25"/>
    <mergeCell ref="A3:J3"/>
    <mergeCell ref="A4:J4"/>
  </mergeCells>
  <printOptions horizontalCentered="1"/>
  <pageMargins left="0.37" right="0.36" top="0.4" bottom="0.61" header="0.5905511811023623" footer="0.61"/>
  <pageSetup horizontalDpi="1200" verticalDpi="1200" orientation="portrait" paperSize="9" scale="85" r:id="rId4"/>
  <legacyDrawing r:id="rId3"/>
  <oleObjects>
    <oleObject progId="MSPhotoEd.3" shapeId="570951" r:id="rId1"/>
    <oleObject progId="Word.Picture.8" shapeId="570953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L94"/>
  <sheetViews>
    <sheetView workbookViewId="0" topLeftCell="A1">
      <selection activeCell="A15" sqref="A15"/>
    </sheetView>
  </sheetViews>
  <sheetFormatPr defaultColWidth="9.140625" defaultRowHeight="12.75"/>
  <cols>
    <col min="1" max="10" width="9.7109375" style="11" customWidth="1"/>
    <col min="11" max="11" width="11.7109375" style="11" customWidth="1"/>
    <col min="12" max="16384" width="11.421875" style="11" customWidth="1"/>
  </cols>
  <sheetData>
    <row r="1" spans="1:11" ht="15.75">
      <c r="A1" s="483" t="s">
        <v>279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</row>
    <row r="2" spans="1:11" ht="15">
      <c r="A2" s="8"/>
      <c r="B2" s="9"/>
      <c r="C2" s="9"/>
      <c r="D2" s="10"/>
      <c r="E2" s="10"/>
      <c r="F2" s="10"/>
      <c r="G2" s="10"/>
      <c r="H2" s="10"/>
      <c r="I2" s="10"/>
      <c r="J2" s="10"/>
      <c r="K2" s="9"/>
    </row>
    <row r="4" spans="1:11" ht="14.25">
      <c r="A4" s="39" t="s">
        <v>3</v>
      </c>
      <c r="B4" s="484">
        <v>2013</v>
      </c>
      <c r="C4" s="485"/>
      <c r="D4" s="486"/>
      <c r="E4" s="484">
        <v>2012</v>
      </c>
      <c r="F4" s="485"/>
      <c r="G4" s="486"/>
      <c r="H4" s="484" t="s">
        <v>4</v>
      </c>
      <c r="I4" s="486"/>
      <c r="J4" s="484" t="s">
        <v>5</v>
      </c>
      <c r="K4" s="486"/>
    </row>
    <row r="5" spans="1:11" ht="14.25">
      <c r="A5" s="137"/>
      <c r="B5" s="183" t="s">
        <v>7</v>
      </c>
      <c r="C5" s="184" t="s">
        <v>6</v>
      </c>
      <c r="D5" s="184" t="s">
        <v>8</v>
      </c>
      <c r="E5" s="183" t="s">
        <v>7</v>
      </c>
      <c r="F5" s="184" t="s">
        <v>6</v>
      </c>
      <c r="G5" s="184" t="s">
        <v>8</v>
      </c>
      <c r="H5" s="183" t="s">
        <v>7</v>
      </c>
      <c r="I5" s="185" t="s">
        <v>6</v>
      </c>
      <c r="J5" s="184" t="s">
        <v>7</v>
      </c>
      <c r="K5" s="185" t="s">
        <v>6</v>
      </c>
    </row>
    <row r="6" spans="1:11" ht="14.25">
      <c r="A6" s="40" t="s">
        <v>9</v>
      </c>
      <c r="B6" s="5">
        <v>978.142</v>
      </c>
      <c r="C6" s="5">
        <v>1904</v>
      </c>
      <c r="D6" s="41">
        <f aca="true" t="shared" si="0" ref="D6:D12">(B6*1000)/C6</f>
        <v>513.7300420168067</v>
      </c>
      <c r="E6" s="5">
        <v>1420</v>
      </c>
      <c r="F6" s="5">
        <v>4323.666666666667</v>
      </c>
      <c r="G6" s="41">
        <f aca="true" t="shared" si="1" ref="G6:G11">(E6*1000)/F6</f>
        <v>328.4249479608357</v>
      </c>
      <c r="H6" s="5">
        <f>(E19-E13+B6)</f>
        <v>8140.142</v>
      </c>
      <c r="I6" s="5">
        <f>(F19-F13+C6)</f>
        <v>18266.499999999996</v>
      </c>
      <c r="J6" s="5">
        <f>(E12+E19-E6+B6)</f>
        <v>17934.142</v>
      </c>
      <c r="K6" s="5">
        <f>(F12+F19-F6+C6)</f>
        <v>41808.666666666664</v>
      </c>
    </row>
    <row r="7" spans="1:12" ht="14.25">
      <c r="A7" s="40" t="s">
        <v>10</v>
      </c>
      <c r="B7" s="5">
        <v>1069</v>
      </c>
      <c r="C7" s="5">
        <v>2102.3333333333335</v>
      </c>
      <c r="D7" s="41">
        <f t="shared" si="0"/>
        <v>508.48263833835415</v>
      </c>
      <c r="E7" s="5">
        <v>1472</v>
      </c>
      <c r="F7" s="5">
        <v>3966.6666666666665</v>
      </c>
      <c r="G7" s="41">
        <f t="shared" si="1"/>
        <v>371.0924369747899</v>
      </c>
      <c r="H7" s="5">
        <f aca="true" t="shared" si="2" ref="H7:I9">(H6-E14+B7)</f>
        <v>7223.142</v>
      </c>
      <c r="I7" s="5">
        <f t="shared" si="2"/>
        <v>15945.999999999998</v>
      </c>
      <c r="J7" s="5">
        <f aca="true" t="shared" si="3" ref="J7:K9">(J6-E7+B7)</f>
        <v>17531.142</v>
      </c>
      <c r="K7" s="5">
        <f t="shared" si="3"/>
        <v>39944.333333333336</v>
      </c>
      <c r="L7" s="115"/>
    </row>
    <row r="8" spans="1:11" ht="14.25">
      <c r="A8" s="40" t="s">
        <v>11</v>
      </c>
      <c r="B8" s="5">
        <v>1278</v>
      </c>
      <c r="C8" s="5">
        <v>2796.5</v>
      </c>
      <c r="D8" s="41">
        <f t="shared" si="0"/>
        <v>456.99982120507775</v>
      </c>
      <c r="E8" s="5">
        <v>2152</v>
      </c>
      <c r="F8" s="5">
        <v>5196.333333333333</v>
      </c>
      <c r="G8" s="41">
        <f t="shared" si="1"/>
        <v>414.13817435371095</v>
      </c>
      <c r="H8" s="5">
        <f t="shared" si="2"/>
        <v>6933.142</v>
      </c>
      <c r="I8" s="5">
        <f t="shared" si="2"/>
        <v>15112.999999999998</v>
      </c>
      <c r="J8" s="5">
        <f t="shared" si="3"/>
        <v>16657.142</v>
      </c>
      <c r="K8" s="5">
        <f t="shared" si="3"/>
        <v>37544.5</v>
      </c>
    </row>
    <row r="9" spans="1:11" ht="14.25">
      <c r="A9" s="40" t="s">
        <v>12</v>
      </c>
      <c r="B9" s="5">
        <v>1657</v>
      </c>
      <c r="C9" s="5">
        <v>3213</v>
      </c>
      <c r="D9" s="41">
        <f t="shared" si="0"/>
        <v>515.7173980703393</v>
      </c>
      <c r="E9" s="5">
        <v>1489</v>
      </c>
      <c r="F9" s="5">
        <v>3371.6666666666665</v>
      </c>
      <c r="G9" s="41">
        <f t="shared" si="1"/>
        <v>441.6213544241226</v>
      </c>
      <c r="H9" s="5">
        <f t="shared" si="2"/>
        <v>7220.142</v>
      </c>
      <c r="I9" s="5">
        <f t="shared" si="2"/>
        <v>14993.999999999998</v>
      </c>
      <c r="J9" s="5">
        <f t="shared" si="3"/>
        <v>16825.142</v>
      </c>
      <c r="K9" s="5">
        <f t="shared" si="3"/>
        <v>37385.833333333336</v>
      </c>
    </row>
    <row r="10" spans="1:11" ht="14.25">
      <c r="A10" s="40" t="s">
        <v>13</v>
      </c>
      <c r="B10" s="5">
        <v>980</v>
      </c>
      <c r="C10" s="5">
        <v>4621.166666666667</v>
      </c>
      <c r="D10" s="41">
        <f t="shared" si="0"/>
        <v>212.0676596818985</v>
      </c>
      <c r="E10" s="5">
        <v>1504</v>
      </c>
      <c r="F10" s="5">
        <v>3927</v>
      </c>
      <c r="G10" s="41">
        <f t="shared" si="1"/>
        <v>382.9895594601477</v>
      </c>
      <c r="H10" s="5">
        <f>(H9-E17+B10)</f>
        <v>7109.142</v>
      </c>
      <c r="I10" s="5">
        <f>(I9-F17+C10)</f>
        <v>17155.833333333332</v>
      </c>
      <c r="J10" s="5">
        <f>(J9-E10+B10)</f>
        <v>16301.142</v>
      </c>
      <c r="K10" s="5">
        <f>(K9-F10+C10)</f>
        <v>38080</v>
      </c>
    </row>
    <row r="11" spans="1:11" ht="14.25">
      <c r="A11" s="40" t="s">
        <v>14</v>
      </c>
      <c r="B11" s="5">
        <v>1671</v>
      </c>
      <c r="C11" s="5">
        <v>3867.5</v>
      </c>
      <c r="D11" s="41">
        <f t="shared" si="0"/>
        <v>432.06205559146736</v>
      </c>
      <c r="E11" s="5">
        <v>1002</v>
      </c>
      <c r="F11" s="5">
        <v>2261</v>
      </c>
      <c r="G11" s="41">
        <f t="shared" si="1"/>
        <v>443.1667403803627</v>
      </c>
      <c r="H11" s="5">
        <f>(H10-E18+B11)</f>
        <v>7633.142</v>
      </c>
      <c r="I11" s="5">
        <f>(I10-F18+C11)</f>
        <v>18504.5</v>
      </c>
      <c r="J11" s="5">
        <f>(J10-E11+B11)</f>
        <v>16970.142</v>
      </c>
      <c r="K11" s="5">
        <f>(K10-F11+C11)</f>
        <v>39686.5</v>
      </c>
    </row>
    <row r="12" spans="1:11" ht="14.25">
      <c r="A12" s="48" t="s">
        <v>15</v>
      </c>
      <c r="B12" s="43">
        <f>SUM(B6:B11)</f>
        <v>7633.142</v>
      </c>
      <c r="C12" s="44">
        <f>SUM(C6:C11)</f>
        <v>18504.5</v>
      </c>
      <c r="D12" s="45">
        <f t="shared" si="0"/>
        <v>412.50193196249563</v>
      </c>
      <c r="E12" s="44">
        <f>SUM(E6:E11)</f>
        <v>9039</v>
      </c>
      <c r="F12" s="44">
        <f>SUM(F6:F11)</f>
        <v>23046.333333333336</v>
      </c>
      <c r="G12" s="45">
        <f aca="true" t="shared" si="4" ref="G12:G20">(E12*1000)/F12</f>
        <v>392.2098960065954</v>
      </c>
      <c r="H12" s="6"/>
      <c r="I12" s="3"/>
      <c r="J12" s="3"/>
      <c r="K12" s="3"/>
    </row>
    <row r="13" spans="1:12" ht="14.25">
      <c r="A13" s="40" t="s">
        <v>16</v>
      </c>
      <c r="B13" s="5">
        <v>1217</v>
      </c>
      <c r="C13" s="5">
        <v>3193.1666666666665</v>
      </c>
      <c r="D13" s="41">
        <f>(B13*1000)/C13</f>
        <v>381.1263635889138</v>
      </c>
      <c r="E13" s="5">
        <v>2175</v>
      </c>
      <c r="F13" s="5">
        <v>4819.5</v>
      </c>
      <c r="G13" s="41">
        <f t="shared" si="4"/>
        <v>451.291627762216</v>
      </c>
      <c r="H13" s="5">
        <f>(H11-E6+B13)</f>
        <v>7430.142</v>
      </c>
      <c r="I13" s="5">
        <f>(I11-F6+C13)</f>
        <v>17374</v>
      </c>
      <c r="J13" s="5">
        <f>(J11-E13+B13)</f>
        <v>16012.142</v>
      </c>
      <c r="K13" s="5">
        <f>(K11-F13+C13)</f>
        <v>38060.166666666664</v>
      </c>
      <c r="L13" s="115"/>
    </row>
    <row r="14" spans="1:11" ht="14.25">
      <c r="A14" s="40" t="s">
        <v>17</v>
      </c>
      <c r="B14" s="5">
        <v>678</v>
      </c>
      <c r="C14" s="5">
        <v>2360.1666666666665</v>
      </c>
      <c r="D14" s="41">
        <f>(B14*1000)/C14</f>
        <v>287.2678483157969</v>
      </c>
      <c r="E14" s="5">
        <v>1986</v>
      </c>
      <c r="F14" s="5">
        <v>4422.833333333333</v>
      </c>
      <c r="G14" s="41">
        <f t="shared" si="4"/>
        <v>449.0334250292045</v>
      </c>
      <c r="H14" s="5">
        <f>(H13-E7+B14)</f>
        <v>6636.142</v>
      </c>
      <c r="I14" s="5">
        <f>(I13-F7+C14)</f>
        <v>15767.5</v>
      </c>
      <c r="J14" s="5">
        <f>(J13-E14+B14)</f>
        <v>14704.142</v>
      </c>
      <c r="K14" s="5">
        <f>(K13-F14+C14)</f>
        <v>35997.49999999999</v>
      </c>
    </row>
    <row r="15" spans="1:11" ht="14.25">
      <c r="A15" s="40" t="s">
        <v>18</v>
      </c>
      <c r="B15" s="5">
        <v>537</v>
      </c>
      <c r="C15" s="5">
        <v>1745.3333333333333</v>
      </c>
      <c r="D15" s="41">
        <f>(B15*1000)/C15</f>
        <v>307.6776165011459</v>
      </c>
      <c r="E15" s="5">
        <v>1568</v>
      </c>
      <c r="F15" s="5">
        <v>3629.5</v>
      </c>
      <c r="G15" s="41">
        <f t="shared" si="4"/>
        <v>432.0154291224687</v>
      </c>
      <c r="H15" s="5">
        <f>(H14-E8+B15)</f>
        <v>5021.142</v>
      </c>
      <c r="I15" s="5">
        <f>(I14-F8+C15)</f>
        <v>12316.500000000002</v>
      </c>
      <c r="J15" s="5">
        <f>(J14-E15+B15)</f>
        <v>13673.142</v>
      </c>
      <c r="K15" s="5">
        <f>(K14-F15+C15)</f>
        <v>34113.33333333333</v>
      </c>
    </row>
    <row r="16" spans="1:11" ht="14.25">
      <c r="A16" s="40" t="s">
        <v>19</v>
      </c>
      <c r="B16" s="5"/>
      <c r="C16" s="5"/>
      <c r="D16" s="41"/>
      <c r="E16" s="5">
        <v>1370</v>
      </c>
      <c r="F16" s="5">
        <v>3332</v>
      </c>
      <c r="G16" s="41">
        <f t="shared" si="4"/>
        <v>411.1644657863145</v>
      </c>
      <c r="H16" s="5"/>
      <c r="I16" s="5"/>
      <c r="J16" s="5"/>
      <c r="K16" s="5"/>
    </row>
    <row r="17" spans="1:11" ht="14.25">
      <c r="A17" s="40" t="s">
        <v>20</v>
      </c>
      <c r="B17" s="5"/>
      <c r="C17" s="5"/>
      <c r="D17" s="41"/>
      <c r="E17" s="5">
        <v>1091</v>
      </c>
      <c r="F17" s="5">
        <v>2459.3333333333335</v>
      </c>
      <c r="G17" s="41">
        <f t="shared" si="4"/>
        <v>443.6161561398753</v>
      </c>
      <c r="H17" s="5"/>
      <c r="I17" s="5"/>
      <c r="J17" s="5"/>
      <c r="K17" s="5"/>
    </row>
    <row r="18" spans="1:11" ht="14.25">
      <c r="A18" s="40" t="s">
        <v>21</v>
      </c>
      <c r="B18" s="5"/>
      <c r="C18" s="5"/>
      <c r="D18" s="380"/>
      <c r="E18" s="5">
        <v>1147</v>
      </c>
      <c r="F18" s="5">
        <v>2518.8333333333335</v>
      </c>
      <c r="G18" s="41">
        <f t="shared" si="4"/>
        <v>455.3695493945609</v>
      </c>
      <c r="H18" s="5"/>
      <c r="I18" s="5"/>
      <c r="J18" s="5"/>
      <c r="K18" s="5"/>
    </row>
    <row r="19" spans="1:11" ht="14.25">
      <c r="A19" s="42" t="s">
        <v>15</v>
      </c>
      <c r="B19" s="43">
        <f>SUM(B13:B18)</f>
        <v>2432</v>
      </c>
      <c r="C19" s="44">
        <f>SUM(C13:C18)</f>
        <v>7298.666666666666</v>
      </c>
      <c r="D19" s="138">
        <f>(B19*1000)/C19</f>
        <v>333.21154548776036</v>
      </c>
      <c r="E19" s="140">
        <f>SUM(E13:E18)</f>
        <v>9337</v>
      </c>
      <c r="F19" s="46">
        <f>SUM(F13:F18)</f>
        <v>21181.999999999996</v>
      </c>
      <c r="G19" s="139">
        <f t="shared" si="4"/>
        <v>440.7987914266831</v>
      </c>
      <c r="H19" s="47"/>
      <c r="I19" s="47"/>
      <c r="J19" s="47"/>
      <c r="K19" s="47"/>
    </row>
    <row r="20" spans="1:11" ht="14.25">
      <c r="A20" s="42" t="s">
        <v>2</v>
      </c>
      <c r="B20" s="43">
        <f>SUM(B12,B19)</f>
        <v>10065.142</v>
      </c>
      <c r="C20" s="44">
        <f>SUM(C12,C19)</f>
        <v>25803.166666666664</v>
      </c>
      <c r="D20" s="134">
        <f>(B20*1000)/C20</f>
        <v>390.07390565757436</v>
      </c>
      <c r="E20" s="43">
        <f>SUM(E12,E19)</f>
        <v>18376</v>
      </c>
      <c r="F20" s="44">
        <f>SUM(F12,F19)</f>
        <v>44228.33333333333</v>
      </c>
      <c r="G20" s="45">
        <f t="shared" si="4"/>
        <v>415.48027282661945</v>
      </c>
      <c r="H20" s="49"/>
      <c r="I20" s="49"/>
      <c r="J20" s="49"/>
      <c r="K20" s="49"/>
    </row>
    <row r="21" spans="1:11" ht="14.25">
      <c r="A21" s="4" t="s">
        <v>159</v>
      </c>
      <c r="B21" s="7"/>
      <c r="C21" s="7"/>
      <c r="D21" s="3"/>
      <c r="E21" s="6"/>
      <c r="F21" s="6"/>
      <c r="G21" s="3"/>
      <c r="H21" s="3"/>
      <c r="I21" s="3"/>
      <c r="J21" s="3"/>
      <c r="K21" s="3"/>
    </row>
    <row r="22" spans="1:11" ht="14.25">
      <c r="A22" s="4" t="s">
        <v>82</v>
      </c>
      <c r="B22" s="7"/>
      <c r="C22" s="7"/>
      <c r="D22" s="3"/>
      <c r="E22" s="6"/>
      <c r="F22" s="6"/>
      <c r="G22" s="3"/>
      <c r="H22" s="3"/>
      <c r="I22" s="3"/>
      <c r="J22" s="3"/>
      <c r="K22" s="3"/>
    </row>
    <row r="23" spans="1:11" ht="14.25">
      <c r="A23" s="4" t="s">
        <v>181</v>
      </c>
      <c r="B23" s="7"/>
      <c r="C23" s="7"/>
      <c r="D23" s="3"/>
      <c r="E23" s="3"/>
      <c r="F23" s="3"/>
      <c r="G23" s="3"/>
      <c r="H23" s="3"/>
      <c r="I23" s="3"/>
      <c r="J23" s="3"/>
      <c r="K23" s="3"/>
    </row>
    <row r="24" spans="1:11" ht="14.25">
      <c r="A24" s="4" t="s">
        <v>81</v>
      </c>
      <c r="B24" s="7"/>
      <c r="C24" s="7"/>
      <c r="D24" s="3"/>
      <c r="E24" s="3"/>
      <c r="F24" s="3"/>
      <c r="G24" s="3"/>
      <c r="H24" s="3"/>
      <c r="I24" s="3"/>
      <c r="J24" s="3"/>
      <c r="K24" s="3"/>
    </row>
    <row r="25" spans="1:3" ht="14.25">
      <c r="A25" s="7"/>
      <c r="B25" s="7"/>
      <c r="C25" s="7"/>
    </row>
    <row r="26" spans="1:11" ht="14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4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4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4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4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4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4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4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4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4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4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4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14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14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14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</sheetData>
  <mergeCells count="5">
    <mergeCell ref="A1:K1"/>
    <mergeCell ref="H4:I4"/>
    <mergeCell ref="J4:K4"/>
    <mergeCell ref="E4:G4"/>
    <mergeCell ref="B4:D4"/>
  </mergeCells>
  <printOptions horizontalCentered="1"/>
  <pageMargins left="0.07874015748031496" right="0.07874015748031496" top="0.5905511811023623" bottom="0.5905511811023623" header="0.5118110236220472" footer="0.5118110236220472"/>
  <pageSetup horizontalDpi="1200" verticalDpi="1200" orientation="portrait" paperSize="9" scale="92" r:id="rId2"/>
  <ignoredErrors>
    <ignoredError sqref="D12 D19:D20" 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94"/>
  <sheetViews>
    <sheetView workbookViewId="0" topLeftCell="A1">
      <selection activeCell="A15" sqref="A15"/>
    </sheetView>
  </sheetViews>
  <sheetFormatPr defaultColWidth="9.140625" defaultRowHeight="12.75"/>
  <cols>
    <col min="1" max="10" width="9.7109375" style="11" customWidth="1"/>
    <col min="11" max="11" width="11.7109375" style="11" customWidth="1"/>
    <col min="12" max="16384" width="11.421875" style="11" customWidth="1"/>
  </cols>
  <sheetData>
    <row r="1" spans="1:11" ht="15.75">
      <c r="A1" s="483" t="s">
        <v>239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</row>
    <row r="2" spans="1:11" ht="15">
      <c r="A2" s="8"/>
      <c r="B2" s="9"/>
      <c r="C2" s="9"/>
      <c r="D2" s="10"/>
      <c r="E2" s="10"/>
      <c r="F2" s="10"/>
      <c r="G2" s="10"/>
      <c r="H2" s="10"/>
      <c r="I2" s="10"/>
      <c r="J2" s="10"/>
      <c r="K2" s="9"/>
    </row>
    <row r="4" spans="1:11" ht="14.25">
      <c r="A4" s="39" t="s">
        <v>3</v>
      </c>
      <c r="B4" s="484">
        <v>2013</v>
      </c>
      <c r="C4" s="485"/>
      <c r="D4" s="486"/>
      <c r="E4" s="484">
        <v>2012</v>
      </c>
      <c r="F4" s="485"/>
      <c r="G4" s="486"/>
      <c r="H4" s="484" t="s">
        <v>4</v>
      </c>
      <c r="I4" s="486"/>
      <c r="J4" s="484" t="s">
        <v>5</v>
      </c>
      <c r="K4" s="486"/>
    </row>
    <row r="5" spans="1:11" ht="14.25">
      <c r="A5" s="137"/>
      <c r="B5" s="183" t="s">
        <v>7</v>
      </c>
      <c r="C5" s="184" t="s">
        <v>6</v>
      </c>
      <c r="D5" s="184" t="s">
        <v>8</v>
      </c>
      <c r="E5" s="183" t="s">
        <v>7</v>
      </c>
      <c r="F5" s="184" t="s">
        <v>6</v>
      </c>
      <c r="G5" s="184" t="s">
        <v>8</v>
      </c>
      <c r="H5" s="183" t="s">
        <v>7</v>
      </c>
      <c r="I5" s="185" t="s">
        <v>6</v>
      </c>
      <c r="J5" s="184" t="s">
        <v>7</v>
      </c>
      <c r="K5" s="185" t="s">
        <v>6</v>
      </c>
    </row>
    <row r="6" spans="1:11" ht="14.25">
      <c r="A6" s="40" t="s">
        <v>9</v>
      </c>
      <c r="B6" s="5">
        <v>2464</v>
      </c>
      <c r="C6" s="5">
        <v>17550</v>
      </c>
      <c r="D6" s="41">
        <f aca="true" t="shared" si="0" ref="D6:D12">(B6*1000)/C6</f>
        <v>140.3988603988604</v>
      </c>
      <c r="E6" s="5">
        <v>939</v>
      </c>
      <c r="F6" s="5">
        <v>7627</v>
      </c>
      <c r="G6" s="41">
        <f aca="true" t="shared" si="1" ref="G6:G11">(E6*1000)/F6</f>
        <v>123.11524845942049</v>
      </c>
      <c r="H6" s="5">
        <f>(E19-E13+B6)</f>
        <v>9513</v>
      </c>
      <c r="I6" s="5">
        <f>(F19-F13+C6)</f>
        <v>69723.33333333333</v>
      </c>
      <c r="J6" s="5">
        <f>(E12+E19-E6+B6)</f>
        <v>25378</v>
      </c>
      <c r="K6" s="5">
        <f>(F12+F19-F6+C6)</f>
        <v>173333.3333333333</v>
      </c>
    </row>
    <row r="7" spans="1:12" ht="14.25">
      <c r="A7" s="40" t="s">
        <v>10</v>
      </c>
      <c r="B7" s="5">
        <v>2358</v>
      </c>
      <c r="C7" s="5">
        <v>14733.333333333334</v>
      </c>
      <c r="D7" s="41">
        <f t="shared" si="0"/>
        <v>160.0452488687783</v>
      </c>
      <c r="E7" s="5">
        <v>1386</v>
      </c>
      <c r="F7" s="5">
        <v>10703.333333333334</v>
      </c>
      <c r="G7" s="41">
        <f t="shared" si="1"/>
        <v>129.49236997819992</v>
      </c>
      <c r="H7" s="5">
        <f aca="true" t="shared" si="2" ref="H7:I9">(H6-E14+B7)</f>
        <v>10897</v>
      </c>
      <c r="I7" s="5">
        <f t="shared" si="2"/>
        <v>78433.33333333333</v>
      </c>
      <c r="J7" s="5">
        <f aca="true" t="shared" si="3" ref="J7:K9">(J6-E7+B7)</f>
        <v>26350</v>
      </c>
      <c r="K7" s="5">
        <f t="shared" si="3"/>
        <v>177363.3333333333</v>
      </c>
      <c r="L7" s="115"/>
    </row>
    <row r="8" spans="1:11" ht="14.25">
      <c r="A8" s="40" t="s">
        <v>11</v>
      </c>
      <c r="B8" s="5">
        <v>3471</v>
      </c>
      <c r="C8" s="5">
        <v>20973.333333333332</v>
      </c>
      <c r="D8" s="41">
        <f t="shared" si="0"/>
        <v>165.49586776859505</v>
      </c>
      <c r="E8" s="5">
        <v>1762</v>
      </c>
      <c r="F8" s="5">
        <v>13346.666666666666</v>
      </c>
      <c r="G8" s="41">
        <f t="shared" si="1"/>
        <v>132.01798201798204</v>
      </c>
      <c r="H8" s="5">
        <f t="shared" si="2"/>
        <v>12591</v>
      </c>
      <c r="I8" s="5">
        <f t="shared" si="2"/>
        <v>85540</v>
      </c>
      <c r="J8" s="5">
        <f t="shared" si="3"/>
        <v>28059</v>
      </c>
      <c r="K8" s="5">
        <f t="shared" si="3"/>
        <v>184990</v>
      </c>
    </row>
    <row r="9" spans="1:11" ht="14.25">
      <c r="A9" s="40" t="s">
        <v>12</v>
      </c>
      <c r="B9" s="5">
        <v>2543</v>
      </c>
      <c r="C9" s="5">
        <v>14213.333333333334</v>
      </c>
      <c r="D9" s="41">
        <f t="shared" si="0"/>
        <v>178.91651031894935</v>
      </c>
      <c r="E9" s="5">
        <v>2950</v>
      </c>
      <c r="F9" s="5">
        <v>18200</v>
      </c>
      <c r="G9" s="41">
        <f t="shared" si="1"/>
        <v>162.0879120879121</v>
      </c>
      <c r="H9" s="5">
        <f t="shared" si="2"/>
        <v>14258</v>
      </c>
      <c r="I9" s="5">
        <f t="shared" si="2"/>
        <v>93123.33333333333</v>
      </c>
      <c r="J9" s="5">
        <f t="shared" si="3"/>
        <v>27652</v>
      </c>
      <c r="K9" s="5">
        <f t="shared" si="3"/>
        <v>181003.33333333334</v>
      </c>
    </row>
    <row r="10" spans="1:11" ht="14.25">
      <c r="A10" s="40" t="s">
        <v>13</v>
      </c>
      <c r="B10" s="5">
        <v>2718</v>
      </c>
      <c r="C10" s="5">
        <v>17810</v>
      </c>
      <c r="D10" s="41">
        <f t="shared" si="0"/>
        <v>152.61089275687817</v>
      </c>
      <c r="E10" s="5">
        <v>3992</v>
      </c>
      <c r="F10" s="5">
        <v>23313.333333333332</v>
      </c>
      <c r="G10" s="41">
        <f t="shared" si="1"/>
        <v>171.23248498713184</v>
      </c>
      <c r="H10" s="5">
        <f>(H9-E17+B10)</f>
        <v>15362</v>
      </c>
      <c r="I10" s="5">
        <f>(I9-F17+C10)</f>
        <v>98410</v>
      </c>
      <c r="J10" s="5">
        <f>(J9-E10+B10)</f>
        <v>26378</v>
      </c>
      <c r="K10" s="5">
        <f>(K9-F10+C10)</f>
        <v>175500</v>
      </c>
    </row>
    <row r="11" spans="1:11" ht="14.25">
      <c r="A11" s="40" t="s">
        <v>14</v>
      </c>
      <c r="B11" s="5">
        <v>2739</v>
      </c>
      <c r="C11" s="5">
        <v>18330</v>
      </c>
      <c r="D11" s="41">
        <f t="shared" si="0"/>
        <v>149.42716857610475</v>
      </c>
      <c r="E11" s="5">
        <v>2742</v>
      </c>
      <c r="F11" s="5">
        <v>16640</v>
      </c>
      <c r="G11" s="41">
        <f t="shared" si="1"/>
        <v>164.78365384615384</v>
      </c>
      <c r="H11" s="5">
        <f>(H10-E18+B11)</f>
        <v>16293</v>
      </c>
      <c r="I11" s="5">
        <f>(I10-F18+C11)</f>
        <v>103610</v>
      </c>
      <c r="J11" s="5">
        <f>(J10-E11+B11)</f>
        <v>26375</v>
      </c>
      <c r="K11" s="5">
        <f>(K10-F11+C11)</f>
        <v>177190</v>
      </c>
    </row>
    <row r="12" spans="1:11" ht="14.25">
      <c r="A12" s="48" t="s">
        <v>15</v>
      </c>
      <c r="B12" s="43">
        <f>SUM(B6:B11)</f>
        <v>16293</v>
      </c>
      <c r="C12" s="44">
        <f>SUM(C6:C11)</f>
        <v>103610</v>
      </c>
      <c r="D12" s="45">
        <f t="shared" si="0"/>
        <v>157.2531608918058</v>
      </c>
      <c r="E12" s="44">
        <f>SUM(E6:E11)</f>
        <v>13771</v>
      </c>
      <c r="F12" s="44">
        <f>SUM(F6:F11)</f>
        <v>89830.33333333333</v>
      </c>
      <c r="G12" s="45">
        <f aca="true" t="shared" si="4" ref="G12:G20">(E12*1000)/F12</f>
        <v>153.30011020776206</v>
      </c>
      <c r="H12" s="6"/>
      <c r="I12" s="3"/>
      <c r="J12" s="3"/>
      <c r="K12" s="3"/>
    </row>
    <row r="13" spans="1:12" ht="14.25">
      <c r="A13" s="40" t="s">
        <v>16</v>
      </c>
      <c r="B13" s="5">
        <v>2022</v>
      </c>
      <c r="C13" s="5">
        <v>17290</v>
      </c>
      <c r="D13" s="41">
        <f>(B13*1000)/C13</f>
        <v>116.94621168305379</v>
      </c>
      <c r="E13" s="5">
        <v>3033</v>
      </c>
      <c r="F13" s="5">
        <v>21406.666666666668</v>
      </c>
      <c r="G13" s="41">
        <f t="shared" si="4"/>
        <v>141.68483338523825</v>
      </c>
      <c r="H13" s="5">
        <f>(H11-E6+B13)</f>
        <v>17376</v>
      </c>
      <c r="I13" s="5">
        <f>(I11-F6+C13)</f>
        <v>113273</v>
      </c>
      <c r="J13" s="5">
        <f>(J11-E13+B13)</f>
        <v>25364</v>
      </c>
      <c r="K13" s="5">
        <f>(K11-F13+C13)</f>
        <v>173073.33333333334</v>
      </c>
      <c r="L13" s="115"/>
    </row>
    <row r="14" spans="1:11" ht="14.25">
      <c r="A14" s="40" t="s">
        <v>17</v>
      </c>
      <c r="B14" s="5">
        <v>1720</v>
      </c>
      <c r="C14" s="5">
        <v>9056.666666666666</v>
      </c>
      <c r="D14" s="41">
        <f>(B14*1000)/C14</f>
        <v>189.91534781008465</v>
      </c>
      <c r="E14" s="5">
        <v>974</v>
      </c>
      <c r="F14" s="5">
        <v>6023.333333333333</v>
      </c>
      <c r="G14" s="41">
        <f t="shared" si="4"/>
        <v>161.70448256779193</v>
      </c>
      <c r="H14" s="5">
        <f>(H13-E7+B14)</f>
        <v>17710</v>
      </c>
      <c r="I14" s="5">
        <f>(I13-F7+C14)</f>
        <v>111626.33333333334</v>
      </c>
      <c r="J14" s="5">
        <f>(J13-E14+B14)</f>
        <v>26110</v>
      </c>
      <c r="K14" s="5">
        <f>(K13-F14+C14)</f>
        <v>176106.66666666666</v>
      </c>
    </row>
    <row r="15" spans="1:11" ht="14.25">
      <c r="A15" s="40" t="s">
        <v>18</v>
      </c>
      <c r="B15" s="5">
        <v>2268</v>
      </c>
      <c r="C15" s="5">
        <v>16510</v>
      </c>
      <c r="D15" s="41">
        <f>(B15*1000)/C15</f>
        <v>137.37129012719564</v>
      </c>
      <c r="E15" s="5">
        <v>1777</v>
      </c>
      <c r="F15" s="5">
        <v>13866.666666666666</v>
      </c>
      <c r="G15" s="41">
        <f t="shared" si="4"/>
        <v>128.14903846153848</v>
      </c>
      <c r="H15" s="5">
        <f>(H14-E8+B15)</f>
        <v>18216</v>
      </c>
      <c r="I15" s="5">
        <f>(I14-F8+C15)</f>
        <v>114789.66666666667</v>
      </c>
      <c r="J15" s="5">
        <f>(J14-E15+B15)</f>
        <v>26601</v>
      </c>
      <c r="K15" s="5">
        <f>(K14-F15+C15)</f>
        <v>178750</v>
      </c>
    </row>
    <row r="16" spans="1:11" ht="14.25">
      <c r="A16" s="40" t="s">
        <v>19</v>
      </c>
      <c r="B16" s="5"/>
      <c r="C16" s="5"/>
      <c r="D16" s="41"/>
      <c r="E16" s="5">
        <v>876</v>
      </c>
      <c r="F16" s="5">
        <v>6630</v>
      </c>
      <c r="G16" s="41">
        <f t="shared" si="4"/>
        <v>132.1266968325792</v>
      </c>
      <c r="H16" s="5"/>
      <c r="I16" s="5"/>
      <c r="J16" s="5"/>
      <c r="K16" s="5"/>
    </row>
    <row r="17" spans="1:11" ht="14.25">
      <c r="A17" s="40" t="s">
        <v>20</v>
      </c>
      <c r="B17" s="5"/>
      <c r="C17" s="5"/>
      <c r="D17" s="41"/>
      <c r="E17" s="5">
        <v>1614</v>
      </c>
      <c r="F17" s="5">
        <v>12523.333333333334</v>
      </c>
      <c r="G17" s="41">
        <f t="shared" si="4"/>
        <v>128.8794250731967</v>
      </c>
      <c r="H17" s="5"/>
      <c r="I17" s="5"/>
      <c r="J17" s="5"/>
      <c r="K17" s="5"/>
    </row>
    <row r="18" spans="1:11" ht="14.25">
      <c r="A18" s="40" t="s">
        <v>21</v>
      </c>
      <c r="B18" s="5"/>
      <c r="C18" s="5"/>
      <c r="D18" s="380"/>
      <c r="E18" s="5">
        <v>1808</v>
      </c>
      <c r="F18" s="5">
        <v>13130</v>
      </c>
      <c r="G18" s="41">
        <f t="shared" si="4"/>
        <v>137.6999238385377</v>
      </c>
      <c r="H18" s="5"/>
      <c r="I18" s="5"/>
      <c r="J18" s="5"/>
      <c r="K18" s="5"/>
    </row>
    <row r="19" spans="1:11" ht="14.25">
      <c r="A19" s="42" t="s">
        <v>15</v>
      </c>
      <c r="B19" s="43">
        <f>SUM(B13:B18)</f>
        <v>6010</v>
      </c>
      <c r="C19" s="44">
        <f>SUM(C13:C18)</f>
        <v>42856.666666666664</v>
      </c>
      <c r="D19" s="138">
        <f>(B19*1000)/C19</f>
        <v>140.23489149879444</v>
      </c>
      <c r="E19" s="140">
        <f>SUM(E13:E18)</f>
        <v>10082</v>
      </c>
      <c r="F19" s="46">
        <f>SUM(F13:F18)</f>
        <v>73580</v>
      </c>
      <c r="G19" s="139">
        <f t="shared" si="4"/>
        <v>137.0209296004349</v>
      </c>
      <c r="H19" s="47"/>
      <c r="I19" s="47"/>
      <c r="J19" s="47"/>
      <c r="K19" s="47"/>
    </row>
    <row r="20" spans="1:11" ht="14.25">
      <c r="A20" s="42" t="s">
        <v>2</v>
      </c>
      <c r="B20" s="43">
        <f>SUM(B12,B19)</f>
        <v>22303</v>
      </c>
      <c r="C20" s="44">
        <f>SUM(C12,C19)</f>
        <v>146466.66666666666</v>
      </c>
      <c r="D20" s="134">
        <f>(B20*1000)/C20</f>
        <v>152.27355484751936</v>
      </c>
      <c r="E20" s="43">
        <f>SUM(E12,E19)</f>
        <v>23853</v>
      </c>
      <c r="F20" s="44">
        <f>SUM(F12,F19)</f>
        <v>163410.3333333333</v>
      </c>
      <c r="G20" s="45">
        <f t="shared" si="4"/>
        <v>145.96996109997124</v>
      </c>
      <c r="H20" s="49"/>
      <c r="I20" s="49"/>
      <c r="J20" s="49"/>
      <c r="K20" s="49"/>
    </row>
    <row r="21" spans="1:11" ht="14.25">
      <c r="A21" s="4" t="s">
        <v>159</v>
      </c>
      <c r="B21" s="7"/>
      <c r="C21" s="7"/>
      <c r="D21" s="3"/>
      <c r="E21" s="6"/>
      <c r="F21" s="6"/>
      <c r="G21" s="3"/>
      <c r="H21" s="3"/>
      <c r="I21" s="3"/>
      <c r="J21" s="3"/>
      <c r="K21" s="3"/>
    </row>
    <row r="22" spans="1:11" ht="14.25">
      <c r="A22" s="4" t="s">
        <v>82</v>
      </c>
      <c r="B22" s="7"/>
      <c r="C22" s="7"/>
      <c r="D22" s="3"/>
      <c r="E22" s="6"/>
      <c r="F22" s="6"/>
      <c r="G22" s="3"/>
      <c r="H22" s="3"/>
      <c r="I22" s="3"/>
      <c r="J22" s="3"/>
      <c r="K22" s="3"/>
    </row>
    <row r="23" spans="1:11" ht="14.25">
      <c r="A23" s="4" t="s">
        <v>181</v>
      </c>
      <c r="B23" s="7"/>
      <c r="C23" s="7"/>
      <c r="D23" s="3"/>
      <c r="E23" s="3"/>
      <c r="F23" s="3"/>
      <c r="G23" s="3"/>
      <c r="H23" s="3"/>
      <c r="I23" s="3"/>
      <c r="J23" s="3"/>
      <c r="K23" s="3"/>
    </row>
    <row r="24" spans="1:11" ht="14.25">
      <c r="A24" s="4" t="s">
        <v>81</v>
      </c>
      <c r="B24" s="7"/>
      <c r="C24" s="7"/>
      <c r="D24" s="3"/>
      <c r="E24" s="3"/>
      <c r="F24" s="3"/>
      <c r="G24" s="3"/>
      <c r="H24" s="3"/>
      <c r="I24" s="3"/>
      <c r="J24" s="3"/>
      <c r="K24" s="3"/>
    </row>
    <row r="25" spans="1:3" ht="14.25">
      <c r="A25" s="7"/>
      <c r="B25" s="7"/>
      <c r="C25" s="7"/>
    </row>
    <row r="26" spans="1:11" ht="14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4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4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4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4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4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4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4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4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4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4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4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14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14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14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</sheetData>
  <mergeCells count="5">
    <mergeCell ref="A1:K1"/>
    <mergeCell ref="H4:I4"/>
    <mergeCell ref="J4:K4"/>
    <mergeCell ref="E4:G4"/>
    <mergeCell ref="B4:D4"/>
  </mergeCells>
  <printOptions horizontalCentered="1"/>
  <pageMargins left="0.07874015748031496" right="0.07874015748031496" top="0.5905511811023623" bottom="0.5905511811023623" header="0.5118110236220472" footer="0.5118110236220472"/>
  <pageSetup horizontalDpi="1200" verticalDpi="1200" orientation="portrait" paperSize="9" scale="92" r:id="rId2"/>
  <ignoredErrors>
    <ignoredError sqref="D12 D19:D20" formula="1"/>
    <ignoredError sqref="D13" evalError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34"/>
  <sheetViews>
    <sheetView workbookViewId="0" topLeftCell="A1">
      <selection activeCell="A1" sqref="A1:J1"/>
    </sheetView>
  </sheetViews>
  <sheetFormatPr defaultColWidth="9.140625" defaultRowHeight="12.75"/>
  <cols>
    <col min="1" max="1" width="26.140625" style="145" customWidth="1"/>
    <col min="2" max="2" width="11.140625" style="145" customWidth="1"/>
    <col min="3" max="3" width="10.57421875" style="145" customWidth="1"/>
    <col min="4" max="4" width="10.28125" style="145" customWidth="1"/>
    <col min="5" max="5" width="11.28125" style="145" customWidth="1"/>
    <col min="6" max="6" width="10.57421875" style="145" customWidth="1"/>
    <col min="7" max="7" width="10.421875" style="177" customWidth="1"/>
    <col min="8" max="9" width="9.421875" style="145" customWidth="1"/>
    <col min="10" max="10" width="8.7109375" style="145" customWidth="1"/>
    <col min="11" max="16384" width="9.140625" style="145" customWidth="1"/>
  </cols>
  <sheetData>
    <row r="1" spans="1:10" ht="15" customHeight="1">
      <c r="A1" s="501" t="s">
        <v>260</v>
      </c>
      <c r="B1" s="501"/>
      <c r="C1" s="501"/>
      <c r="D1" s="501"/>
      <c r="E1" s="501"/>
      <c r="F1" s="501"/>
      <c r="G1" s="501"/>
      <c r="H1" s="501"/>
      <c r="I1" s="501"/>
      <c r="J1" s="501"/>
    </row>
    <row r="3" spans="1:10" ht="12.75">
      <c r="A3" s="490" t="s">
        <v>161</v>
      </c>
      <c r="B3" s="503" t="s">
        <v>371</v>
      </c>
      <c r="C3" s="493"/>
      <c r="D3" s="493"/>
      <c r="E3" s="503" t="s">
        <v>372</v>
      </c>
      <c r="F3" s="493"/>
      <c r="G3" s="493"/>
      <c r="H3" s="494" t="s">
        <v>58</v>
      </c>
      <c r="I3" s="494"/>
      <c r="J3" s="494"/>
    </row>
    <row r="4" spans="1:10" ht="12.75">
      <c r="A4" s="502"/>
      <c r="B4" s="146" t="s">
        <v>1</v>
      </c>
      <c r="C4" s="146" t="s">
        <v>59</v>
      </c>
      <c r="D4" s="146" t="s">
        <v>60</v>
      </c>
      <c r="E4" s="146" t="s">
        <v>1</v>
      </c>
      <c r="F4" s="146" t="s">
        <v>59</v>
      </c>
      <c r="G4" s="146" t="s">
        <v>60</v>
      </c>
      <c r="H4" s="493" t="s">
        <v>270</v>
      </c>
      <c r="I4" s="493"/>
      <c r="J4" s="493"/>
    </row>
    <row r="5" spans="1:10" ht="12.75">
      <c r="A5" s="121"/>
      <c r="B5" s="147" t="s">
        <v>61</v>
      </c>
      <c r="C5" s="147" t="s">
        <v>62</v>
      </c>
      <c r="D5" s="148" t="s">
        <v>63</v>
      </c>
      <c r="E5" s="147" t="s">
        <v>61</v>
      </c>
      <c r="F5" s="147" t="s">
        <v>62</v>
      </c>
      <c r="G5" s="146" t="s">
        <v>63</v>
      </c>
      <c r="H5" s="147" t="s">
        <v>1</v>
      </c>
      <c r="I5" s="147" t="s">
        <v>59</v>
      </c>
      <c r="J5" s="118" t="s">
        <v>60</v>
      </c>
    </row>
    <row r="6" spans="1:10" ht="13.5" customHeight="1">
      <c r="A6" s="116" t="s">
        <v>151</v>
      </c>
      <c r="B6" s="116">
        <v>3434267</v>
      </c>
      <c r="C6" s="116">
        <v>1210019</v>
      </c>
      <c r="D6" s="149">
        <f>(B6*1000)/C6</f>
        <v>2838.1926234216157</v>
      </c>
      <c r="E6" s="116">
        <v>4084001</v>
      </c>
      <c r="F6" s="116">
        <v>1036011</v>
      </c>
      <c r="G6" s="149">
        <f>(E6*1000)/F6</f>
        <v>3942.0440516558224</v>
      </c>
      <c r="H6" s="150">
        <f aca="true" t="shared" si="0" ref="H6:J7">SUM(B6-E6)*100/E6</f>
        <v>-15.909251736226313</v>
      </c>
      <c r="I6" s="150">
        <f t="shared" si="0"/>
        <v>16.795960660649357</v>
      </c>
      <c r="J6" s="150">
        <f t="shared" si="0"/>
        <v>-28.002006415188163</v>
      </c>
    </row>
    <row r="7" spans="1:10" ht="13.5" customHeight="1">
      <c r="A7" s="116" t="s">
        <v>64</v>
      </c>
      <c r="B7" s="116">
        <v>492025</v>
      </c>
      <c r="C7" s="116">
        <v>59733</v>
      </c>
      <c r="D7" s="149">
        <f>(B7*1000)/C7</f>
        <v>8237.071635444394</v>
      </c>
      <c r="E7" s="116">
        <v>508370</v>
      </c>
      <c r="F7" s="116">
        <v>57347</v>
      </c>
      <c r="G7" s="149">
        <f>(E7*1000)/F7</f>
        <v>8864.805482414076</v>
      </c>
      <c r="H7" s="150">
        <f t="shared" si="0"/>
        <v>-3.2151779215925407</v>
      </c>
      <c r="I7" s="150">
        <f t="shared" si="0"/>
        <v>4.160636127434739</v>
      </c>
      <c r="J7" s="150">
        <f t="shared" si="0"/>
        <v>-7.081191439732946</v>
      </c>
    </row>
    <row r="8" spans="1:10" ht="13.5" customHeight="1">
      <c r="A8" s="116" t="s">
        <v>278</v>
      </c>
      <c r="B8" s="116">
        <v>10065</v>
      </c>
      <c r="C8" s="116">
        <v>1301</v>
      </c>
      <c r="D8" s="149">
        <f>(B8*1000)/C8</f>
        <v>7736.356648731745</v>
      </c>
      <c r="E8" s="116">
        <v>14768</v>
      </c>
      <c r="F8" s="116">
        <v>1811</v>
      </c>
      <c r="G8" s="149">
        <f>(E8*1000)/F8</f>
        <v>8154.610712313639</v>
      </c>
      <c r="H8" s="150">
        <f aca="true" t="shared" si="1" ref="H8:J9">SUM(B8-E8)*100/E8</f>
        <v>-31.845882990249187</v>
      </c>
      <c r="I8" s="150">
        <f t="shared" si="1"/>
        <v>-28.16123688569851</v>
      </c>
      <c r="J8" s="150">
        <f t="shared" si="1"/>
        <v>-5.129050034851099</v>
      </c>
    </row>
    <row r="9" spans="1:10" ht="13.5" customHeight="1">
      <c r="A9" s="287" t="s">
        <v>224</v>
      </c>
      <c r="B9" s="116">
        <v>22303</v>
      </c>
      <c r="C9" s="116">
        <v>3380</v>
      </c>
      <c r="D9" s="149">
        <f>(B9*1000)/C9</f>
        <v>6598.5207100591715</v>
      </c>
      <c r="E9" s="116">
        <v>19555</v>
      </c>
      <c r="F9" s="116">
        <v>3026</v>
      </c>
      <c r="G9" s="149">
        <f>(E9*1000)/F9</f>
        <v>6462.326503635162</v>
      </c>
      <c r="H9" s="150">
        <f t="shared" si="1"/>
        <v>14.052671950907696</v>
      </c>
      <c r="I9" s="150">
        <f t="shared" si="1"/>
        <v>11.698612029081296</v>
      </c>
      <c r="J9" s="150">
        <f t="shared" si="1"/>
        <v>2.1075104507238662</v>
      </c>
    </row>
    <row r="10" spans="1:10" ht="13.5" customHeight="1">
      <c r="A10" s="367" t="s">
        <v>261</v>
      </c>
      <c r="B10" s="116">
        <v>0</v>
      </c>
      <c r="C10" s="116">
        <v>0</v>
      </c>
      <c r="D10" s="149">
        <v>0</v>
      </c>
      <c r="E10" s="116">
        <v>188</v>
      </c>
      <c r="F10" s="116">
        <v>22</v>
      </c>
      <c r="G10" s="149">
        <f>(E10*1000)/F10</f>
        <v>8545.454545454546</v>
      </c>
      <c r="H10" s="150">
        <v>0</v>
      </c>
      <c r="I10" s="150">
        <v>0</v>
      </c>
      <c r="J10" s="150">
        <v>0</v>
      </c>
    </row>
    <row r="11" spans="1:10" ht="12.75">
      <c r="A11" s="151" t="s">
        <v>2</v>
      </c>
      <c r="B11" s="152">
        <f>SUM(B6:B10)</f>
        <v>3958660</v>
      </c>
      <c r="C11" s="152">
        <f>SUM(C6:C10)</f>
        <v>1274433</v>
      </c>
      <c r="D11" s="153">
        <v>0</v>
      </c>
      <c r="E11" s="152">
        <f>SUM(E6:E10)</f>
        <v>4626882</v>
      </c>
      <c r="F11" s="152">
        <f>SUM(F6:F10)</f>
        <v>1098217</v>
      </c>
      <c r="G11" s="153">
        <v>0</v>
      </c>
      <c r="H11" s="154">
        <f>SUM(B11-E11)*100/E11</f>
        <v>-14.442166452483551</v>
      </c>
      <c r="I11" s="154">
        <f>SUM(C11-F11)*100/F11</f>
        <v>16.04564489531668</v>
      </c>
      <c r="J11" s="153">
        <v>0</v>
      </c>
    </row>
    <row r="12" spans="1:10" ht="12" customHeight="1">
      <c r="A12" s="4" t="s">
        <v>159</v>
      </c>
      <c r="B12" s="3"/>
      <c r="C12" s="3"/>
      <c r="D12" s="3"/>
      <c r="E12" s="3"/>
      <c r="F12" s="3"/>
      <c r="G12" s="38"/>
      <c r="H12" s="3"/>
      <c r="I12" s="3"/>
      <c r="J12" s="3"/>
    </row>
    <row r="13" spans="1:10" ht="12" customHeight="1">
      <c r="A13" s="247" t="s">
        <v>200</v>
      </c>
      <c r="B13" s="3"/>
      <c r="C13" s="3"/>
      <c r="D13" s="3"/>
      <c r="E13" s="3"/>
      <c r="F13" s="3"/>
      <c r="G13" s="38"/>
      <c r="H13" s="3"/>
      <c r="I13" s="3"/>
      <c r="J13" s="3"/>
    </row>
    <row r="14" spans="1:10" ht="12" customHeight="1">
      <c r="A14" s="247" t="s">
        <v>179</v>
      </c>
      <c r="B14" s="3"/>
      <c r="C14" s="3"/>
      <c r="D14" s="3"/>
      <c r="E14" s="3"/>
      <c r="F14" s="3"/>
      <c r="G14" s="38"/>
      <c r="H14" s="3"/>
      <c r="I14" s="3"/>
      <c r="J14" s="3"/>
    </row>
    <row r="15" spans="1:10" ht="12" customHeight="1">
      <c r="A15" s="247" t="s">
        <v>180</v>
      </c>
      <c r="B15" s="3"/>
      <c r="C15" s="3"/>
      <c r="D15" s="3"/>
      <c r="E15" s="3"/>
      <c r="F15" s="3"/>
      <c r="G15" s="38"/>
      <c r="H15" s="3"/>
      <c r="I15" s="3"/>
      <c r="J15" s="3"/>
    </row>
    <row r="16" spans="1:10" ht="12" customHeight="1">
      <c r="A16" s="247" t="s">
        <v>223</v>
      </c>
      <c r="B16" s="3"/>
      <c r="C16" s="3"/>
      <c r="D16" s="3"/>
      <c r="E16" s="3"/>
      <c r="F16" s="3"/>
      <c r="G16" s="38"/>
      <c r="H16" s="3"/>
      <c r="I16" s="3"/>
      <c r="J16" s="3"/>
    </row>
    <row r="17" spans="1:10" ht="12" customHeight="1">
      <c r="A17" s="247"/>
      <c r="B17" s="3"/>
      <c r="C17" s="3"/>
      <c r="D17" s="3"/>
      <c r="E17" s="3"/>
      <c r="F17" s="3"/>
      <c r="G17" s="38"/>
      <c r="H17" s="3"/>
      <c r="I17" s="3"/>
      <c r="J17" s="3"/>
    </row>
    <row r="18" spans="1:10" ht="12.75">
      <c r="A18" s="498" t="s">
        <v>167</v>
      </c>
      <c r="B18" s="498"/>
      <c r="C18" s="498"/>
      <c r="D18" s="498"/>
      <c r="E18" s="498"/>
      <c r="F18" s="498"/>
      <c r="G18" s="498"/>
      <c r="H18" s="498"/>
      <c r="I18" s="498"/>
      <c r="J18" s="498"/>
    </row>
    <row r="19" spans="1:10" ht="12.75">
      <c r="A19" s="498" t="s">
        <v>65</v>
      </c>
      <c r="B19" s="498"/>
      <c r="C19" s="498"/>
      <c r="D19" s="498"/>
      <c r="E19" s="498"/>
      <c r="F19" s="498"/>
      <c r="G19" s="498"/>
      <c r="H19" s="498"/>
      <c r="I19" s="498"/>
      <c r="J19" s="498"/>
    </row>
    <row r="20" spans="1:10" ht="12.75">
      <c r="A20" s="15"/>
      <c r="B20" s="15"/>
      <c r="C20" s="15"/>
      <c r="D20" s="15"/>
      <c r="E20" s="15"/>
      <c r="F20" s="15"/>
      <c r="G20" s="37"/>
      <c r="H20" s="15"/>
      <c r="I20" s="15"/>
      <c r="J20" s="15"/>
    </row>
    <row r="21" spans="1:10" ht="12.75">
      <c r="A21" s="499" t="s">
        <v>166</v>
      </c>
      <c r="B21" s="500"/>
      <c r="C21" s="500"/>
      <c r="D21" s="15"/>
      <c r="E21" s="15"/>
      <c r="F21" s="15"/>
      <c r="G21" s="37"/>
      <c r="H21" s="15"/>
      <c r="I21" s="15"/>
      <c r="J21" s="15"/>
    </row>
    <row r="22" spans="1:10" ht="12.75">
      <c r="A22" s="3"/>
      <c r="B22" s="3"/>
      <c r="C22" s="3"/>
      <c r="D22" s="3"/>
      <c r="E22" s="3"/>
      <c r="F22" s="3"/>
      <c r="G22" s="38"/>
      <c r="H22" s="3"/>
      <c r="I22" s="3"/>
      <c r="J22" s="3"/>
    </row>
    <row r="23" spans="1:10" ht="12.75">
      <c r="A23" s="490" t="s">
        <v>66</v>
      </c>
      <c r="B23" s="492" t="str">
        <f>B3</f>
        <v>Jan a Set/13</v>
      </c>
      <c r="C23" s="493"/>
      <c r="D23" s="493"/>
      <c r="E23" s="492" t="str">
        <f>E3</f>
        <v>Jan a Set/12</v>
      </c>
      <c r="F23" s="493"/>
      <c r="G23" s="493"/>
      <c r="H23" s="494" t="s">
        <v>58</v>
      </c>
      <c r="I23" s="494"/>
      <c r="J23" s="494"/>
    </row>
    <row r="24" spans="1:10" ht="12.75">
      <c r="A24" s="491"/>
      <c r="B24" s="155" t="s">
        <v>1</v>
      </c>
      <c r="C24" s="147" t="s">
        <v>67</v>
      </c>
      <c r="D24" s="148" t="s">
        <v>60</v>
      </c>
      <c r="E24" s="147" t="s">
        <v>1</v>
      </c>
      <c r="F24" s="147" t="s">
        <v>67</v>
      </c>
      <c r="G24" s="146" t="s">
        <v>60</v>
      </c>
      <c r="H24" s="494" t="str">
        <f>H4</f>
        <v>(13/12)</v>
      </c>
      <c r="I24" s="494"/>
      <c r="J24" s="494"/>
    </row>
    <row r="25" spans="1:10" ht="12.75">
      <c r="A25" s="156"/>
      <c r="B25" s="157" t="s">
        <v>68</v>
      </c>
      <c r="C25" s="158" t="s">
        <v>62</v>
      </c>
      <c r="D25" s="159" t="s">
        <v>63</v>
      </c>
      <c r="E25" s="157" t="s">
        <v>68</v>
      </c>
      <c r="F25" s="158" t="s">
        <v>62</v>
      </c>
      <c r="G25" s="160" t="s">
        <v>63</v>
      </c>
      <c r="H25" s="158" t="s">
        <v>1</v>
      </c>
      <c r="I25" s="158" t="s">
        <v>59</v>
      </c>
      <c r="J25" s="156" t="s">
        <v>60</v>
      </c>
    </row>
    <row r="26" spans="1:10" ht="12.75">
      <c r="A26" s="161"/>
      <c r="B26" s="162"/>
      <c r="C26" s="162"/>
      <c r="D26" s="163"/>
      <c r="E26" s="162"/>
      <c r="F26" s="162"/>
      <c r="G26" s="164"/>
      <c r="H26" s="162"/>
      <c r="I26" s="162"/>
      <c r="J26" s="163"/>
    </row>
    <row r="27" spans="1:10" ht="12.75">
      <c r="A27" s="116" t="s">
        <v>283</v>
      </c>
      <c r="B27" s="116">
        <v>668316.255</v>
      </c>
      <c r="C27" s="116">
        <v>242030.832</v>
      </c>
      <c r="D27" s="163">
        <f aca="true" t="shared" si="2" ref="D27:D43">(B27*1000)/C27</f>
        <v>2761.285615875584</v>
      </c>
      <c r="E27" s="116">
        <v>744907.903</v>
      </c>
      <c r="F27" s="116">
        <v>199466.406</v>
      </c>
      <c r="G27" s="163">
        <f aca="true" t="shared" si="3" ref="G27:G43">(E27*1000)/F27</f>
        <v>3734.5030571213083</v>
      </c>
      <c r="H27" s="150">
        <f aca="true" t="shared" si="4" ref="H27:H43">SUM(B27-E27)*100/E27</f>
        <v>-10.282029186633563</v>
      </c>
      <c r="I27" s="150">
        <f aca="true" t="shared" si="5" ref="I27:I43">SUM(C27-F27)*100/F27</f>
        <v>21.33914519921716</v>
      </c>
      <c r="J27" s="150">
        <f aca="true" t="shared" si="6" ref="J27:J43">SUM(D27-G27)*100/G27</f>
        <v>-26.06015917940943</v>
      </c>
    </row>
    <row r="28" spans="1:10" ht="12.75">
      <c r="A28" s="116" t="s">
        <v>282</v>
      </c>
      <c r="B28" s="116">
        <v>633331.977</v>
      </c>
      <c r="C28" s="116">
        <v>226887.058</v>
      </c>
      <c r="D28" s="163">
        <f t="shared" si="2"/>
        <v>2791.3975463510133</v>
      </c>
      <c r="E28" s="116">
        <v>794535.545</v>
      </c>
      <c r="F28" s="116">
        <v>195464.3</v>
      </c>
      <c r="G28" s="163">
        <f t="shared" si="3"/>
        <v>4064.8627140608287</v>
      </c>
      <c r="H28" s="150">
        <f t="shared" si="4"/>
        <v>-20.289031625388148</v>
      </c>
      <c r="I28" s="150">
        <f t="shared" si="5"/>
        <v>16.075957604534437</v>
      </c>
      <c r="J28" s="150">
        <f t="shared" si="6"/>
        <v>-31.32861445245746</v>
      </c>
    </row>
    <row r="29" spans="1:10" ht="12.75">
      <c r="A29" s="116" t="s">
        <v>285</v>
      </c>
      <c r="B29" s="116">
        <v>343538.098</v>
      </c>
      <c r="C29" s="116">
        <v>117433.212</v>
      </c>
      <c r="D29" s="163">
        <f t="shared" si="2"/>
        <v>2925.3913109351042</v>
      </c>
      <c r="E29" s="116">
        <v>445317.018</v>
      </c>
      <c r="F29" s="116">
        <v>108409.597</v>
      </c>
      <c r="G29" s="163">
        <f t="shared" si="3"/>
        <v>4107.726901705944</v>
      </c>
      <c r="H29" s="150">
        <f t="shared" si="4"/>
        <v>-22.855385239285866</v>
      </c>
      <c r="I29" s="150">
        <f t="shared" si="5"/>
        <v>8.323631163392301</v>
      </c>
      <c r="J29" s="150">
        <f t="shared" si="6"/>
        <v>-28.7832083062731</v>
      </c>
    </row>
    <row r="30" spans="1:10" ht="12.75">
      <c r="A30" s="116" t="s">
        <v>284</v>
      </c>
      <c r="B30" s="116">
        <v>330021.438</v>
      </c>
      <c r="C30" s="116">
        <v>100246.862</v>
      </c>
      <c r="D30" s="163">
        <f t="shared" si="2"/>
        <v>3292.087467037123</v>
      </c>
      <c r="E30" s="116">
        <v>340046.837</v>
      </c>
      <c r="F30" s="116">
        <v>77207.384</v>
      </c>
      <c r="G30" s="163">
        <f t="shared" si="3"/>
        <v>4404.330510667218</v>
      </c>
      <c r="H30" s="150">
        <f t="shared" si="4"/>
        <v>-2.9482406272168844</v>
      </c>
      <c r="I30" s="150">
        <f t="shared" si="5"/>
        <v>29.84102919482415</v>
      </c>
      <c r="J30" s="150">
        <f t="shared" si="6"/>
        <v>-25.253396422822036</v>
      </c>
    </row>
    <row r="31" spans="1:10" ht="12.75">
      <c r="A31" s="116" t="s">
        <v>286</v>
      </c>
      <c r="B31" s="116">
        <v>254815.414</v>
      </c>
      <c r="C31" s="116">
        <v>82192.839</v>
      </c>
      <c r="D31" s="163">
        <f t="shared" si="2"/>
        <v>3100.2142899577902</v>
      </c>
      <c r="E31" s="116">
        <v>304625.629</v>
      </c>
      <c r="F31" s="116">
        <v>69905.05</v>
      </c>
      <c r="G31" s="163">
        <f t="shared" si="3"/>
        <v>4357.705616403965</v>
      </c>
      <c r="H31" s="150">
        <f t="shared" si="4"/>
        <v>-16.351288354664348</v>
      </c>
      <c r="I31" s="150">
        <f t="shared" si="5"/>
        <v>17.577827352959485</v>
      </c>
      <c r="J31" s="150">
        <f t="shared" si="6"/>
        <v>-28.856729599001067</v>
      </c>
    </row>
    <row r="32" spans="1:10" ht="12.75">
      <c r="A32" s="116" t="s">
        <v>287</v>
      </c>
      <c r="B32" s="116">
        <v>92788.117</v>
      </c>
      <c r="C32" s="116">
        <v>32672.247</v>
      </c>
      <c r="D32" s="163">
        <f t="shared" si="2"/>
        <v>2839.9674194431745</v>
      </c>
      <c r="E32" s="116">
        <v>100319.084</v>
      </c>
      <c r="F32" s="116">
        <v>23961.365</v>
      </c>
      <c r="G32" s="163">
        <f t="shared" si="3"/>
        <v>4186.70155060031</v>
      </c>
      <c r="H32" s="150">
        <f t="shared" si="4"/>
        <v>-7.5070133216128685</v>
      </c>
      <c r="I32" s="150">
        <f t="shared" si="5"/>
        <v>36.35386381368506</v>
      </c>
      <c r="J32" s="150">
        <f t="shared" si="6"/>
        <v>-32.16694848869832</v>
      </c>
    </row>
    <row r="33" spans="1:10" ht="12.75">
      <c r="A33" s="116" t="s">
        <v>289</v>
      </c>
      <c r="B33" s="116">
        <v>79728.478</v>
      </c>
      <c r="C33" s="116">
        <v>28563.68</v>
      </c>
      <c r="D33" s="163">
        <f t="shared" si="2"/>
        <v>2791.2537180083236</v>
      </c>
      <c r="E33" s="116">
        <v>104268.148</v>
      </c>
      <c r="F33" s="116">
        <v>26187.38</v>
      </c>
      <c r="G33" s="163">
        <f t="shared" si="3"/>
        <v>3981.618168751513</v>
      </c>
      <c r="H33" s="150">
        <f t="shared" si="4"/>
        <v>-23.53515476269896</v>
      </c>
      <c r="I33" s="150">
        <f t="shared" si="5"/>
        <v>9.074218192121545</v>
      </c>
      <c r="J33" s="150">
        <f t="shared" si="6"/>
        <v>-29.896499370165458</v>
      </c>
    </row>
    <row r="34" spans="1:10" ht="12.75">
      <c r="A34" s="116" t="s">
        <v>288</v>
      </c>
      <c r="B34" s="116">
        <v>75032.878</v>
      </c>
      <c r="C34" s="116">
        <v>27390.6</v>
      </c>
      <c r="D34" s="163">
        <f t="shared" si="2"/>
        <v>2739.3659868714085</v>
      </c>
      <c r="E34" s="116">
        <v>87201.417</v>
      </c>
      <c r="F34" s="116">
        <v>22372.27</v>
      </c>
      <c r="G34" s="163">
        <f t="shared" si="3"/>
        <v>3897.745602033231</v>
      </c>
      <c r="H34" s="150">
        <f t="shared" si="4"/>
        <v>-13.954519798686302</v>
      </c>
      <c r="I34" s="150">
        <f t="shared" si="5"/>
        <v>22.43102733875462</v>
      </c>
      <c r="J34" s="150">
        <f t="shared" si="6"/>
        <v>-29.719220632500033</v>
      </c>
    </row>
    <row r="35" spans="1:10" ht="12.75">
      <c r="A35" s="116" t="s">
        <v>324</v>
      </c>
      <c r="B35" s="116">
        <v>68046.447</v>
      </c>
      <c r="C35" s="116">
        <v>29212.5</v>
      </c>
      <c r="D35" s="163">
        <f t="shared" si="2"/>
        <v>2329.360616174583</v>
      </c>
      <c r="E35" s="116">
        <v>78380.178</v>
      </c>
      <c r="F35" s="116">
        <v>24593.82</v>
      </c>
      <c r="G35" s="163">
        <f t="shared" si="3"/>
        <v>3186.986730812863</v>
      </c>
      <c r="H35" s="150">
        <f t="shared" si="4"/>
        <v>-13.184112697473077</v>
      </c>
      <c r="I35" s="150">
        <f t="shared" si="5"/>
        <v>18.77983981341654</v>
      </c>
      <c r="J35" s="150">
        <f t="shared" si="6"/>
        <v>-26.91025056196379</v>
      </c>
    </row>
    <row r="36" spans="1:10" ht="12.75">
      <c r="A36" s="116" t="s">
        <v>291</v>
      </c>
      <c r="B36" s="116">
        <v>67358.892</v>
      </c>
      <c r="C36" s="116">
        <v>21719.4</v>
      </c>
      <c r="D36" s="163">
        <f t="shared" si="2"/>
        <v>3101.3237934749577</v>
      </c>
      <c r="E36" s="116">
        <v>81173.463</v>
      </c>
      <c r="F36" s="116">
        <v>18369.6</v>
      </c>
      <c r="G36" s="163">
        <f t="shared" si="3"/>
        <v>4418.902044682519</v>
      </c>
      <c r="H36" s="150">
        <f t="shared" si="4"/>
        <v>-17.018580321009583</v>
      </c>
      <c r="I36" s="150">
        <f t="shared" si="5"/>
        <v>18.235563104259228</v>
      </c>
      <c r="J36" s="150">
        <f t="shared" si="6"/>
        <v>-29.81686939164147</v>
      </c>
    </row>
    <row r="37" spans="1:10" ht="12.75">
      <c r="A37" s="116" t="s">
        <v>297</v>
      </c>
      <c r="B37" s="116">
        <v>65823.101</v>
      </c>
      <c r="C37" s="116">
        <v>26399.72</v>
      </c>
      <c r="D37" s="163">
        <f t="shared" si="2"/>
        <v>2493.3257246667763</v>
      </c>
      <c r="E37" s="116">
        <v>75408.47</v>
      </c>
      <c r="F37" s="116">
        <v>23300.25</v>
      </c>
      <c r="G37" s="163">
        <f t="shared" si="3"/>
        <v>3236.3802963487515</v>
      </c>
      <c r="H37" s="150">
        <f t="shared" si="4"/>
        <v>-12.711263071641694</v>
      </c>
      <c r="I37" s="150">
        <f t="shared" si="5"/>
        <v>13.302303623351685</v>
      </c>
      <c r="J37" s="150">
        <f t="shared" si="6"/>
        <v>-22.9594331828148</v>
      </c>
    </row>
    <row r="38" spans="1:10" ht="12.75">
      <c r="A38" s="116" t="s">
        <v>293</v>
      </c>
      <c r="B38" s="116">
        <v>65818.75</v>
      </c>
      <c r="C38" s="116">
        <v>21256.253</v>
      </c>
      <c r="D38" s="163">
        <f t="shared" si="2"/>
        <v>3096.441785859436</v>
      </c>
      <c r="E38" s="116">
        <v>103056.303</v>
      </c>
      <c r="F38" s="116">
        <v>18801.398</v>
      </c>
      <c r="G38" s="163">
        <f t="shared" si="3"/>
        <v>5481.310645091391</v>
      </c>
      <c r="H38" s="150">
        <f t="shared" si="4"/>
        <v>-36.133212541109685</v>
      </c>
      <c r="I38" s="150">
        <f t="shared" si="5"/>
        <v>13.056768438176775</v>
      </c>
      <c r="J38" s="150">
        <f t="shared" si="6"/>
        <v>-43.509098711047265</v>
      </c>
    </row>
    <row r="39" spans="1:10" ht="12.75">
      <c r="A39" s="116" t="s">
        <v>290</v>
      </c>
      <c r="B39" s="116">
        <v>64146.742</v>
      </c>
      <c r="C39" s="116">
        <v>21589.34</v>
      </c>
      <c r="D39" s="163">
        <f t="shared" si="2"/>
        <v>2971.222927611497</v>
      </c>
      <c r="E39" s="116">
        <v>71861.826</v>
      </c>
      <c r="F39" s="116">
        <v>16884.78</v>
      </c>
      <c r="G39" s="163">
        <f t="shared" si="3"/>
        <v>4256.011982388874</v>
      </c>
      <c r="H39" s="150">
        <f t="shared" si="4"/>
        <v>-10.735997718733174</v>
      </c>
      <c r="I39" s="150">
        <f t="shared" si="5"/>
        <v>27.86272607638359</v>
      </c>
      <c r="J39" s="150">
        <f t="shared" si="6"/>
        <v>-30.18762776265099</v>
      </c>
    </row>
    <row r="40" spans="1:10" ht="12.75">
      <c r="A40" s="116" t="s">
        <v>292</v>
      </c>
      <c r="B40" s="116">
        <v>61975.181</v>
      </c>
      <c r="C40" s="116">
        <v>23974.76</v>
      </c>
      <c r="D40" s="163">
        <f t="shared" si="2"/>
        <v>2585.017785370949</v>
      </c>
      <c r="E40" s="116">
        <v>52989.092</v>
      </c>
      <c r="F40" s="116">
        <v>15701.32</v>
      </c>
      <c r="G40" s="163">
        <f t="shared" si="3"/>
        <v>3374.817658642713</v>
      </c>
      <c r="H40" s="150">
        <f t="shared" si="4"/>
        <v>16.958375131243994</v>
      </c>
      <c r="I40" s="150">
        <f t="shared" si="5"/>
        <v>52.692639854483566</v>
      </c>
      <c r="J40" s="150">
        <f t="shared" si="6"/>
        <v>-23.40274210812938</v>
      </c>
    </row>
    <row r="41" spans="1:10" ht="12.75">
      <c r="A41" s="116" t="s">
        <v>380</v>
      </c>
      <c r="B41" s="116">
        <v>47120.532</v>
      </c>
      <c r="C41" s="116">
        <v>19240.5</v>
      </c>
      <c r="D41" s="163">
        <f t="shared" si="2"/>
        <v>2449.028455601466</v>
      </c>
      <c r="E41" s="116">
        <v>46129.877</v>
      </c>
      <c r="F41" s="116">
        <v>14132.4</v>
      </c>
      <c r="G41" s="163">
        <f t="shared" si="3"/>
        <v>3264.1219467323313</v>
      </c>
      <c r="H41" s="150">
        <f t="shared" si="4"/>
        <v>2.147534449311449</v>
      </c>
      <c r="I41" s="150">
        <f t="shared" si="5"/>
        <v>36.14460388893607</v>
      </c>
      <c r="J41" s="150">
        <f t="shared" si="6"/>
        <v>-24.971294100909574</v>
      </c>
    </row>
    <row r="42" spans="1:10" ht="12.75">
      <c r="A42" s="165" t="s">
        <v>15</v>
      </c>
      <c r="B42" s="165">
        <f>SUM(B26:B41)</f>
        <v>2917862.3000000003</v>
      </c>
      <c r="C42" s="165">
        <f>SUM(C26:C41)</f>
        <v>1020809.803</v>
      </c>
      <c r="D42" s="166">
        <f t="shared" si="2"/>
        <v>2858.379975804367</v>
      </c>
      <c r="E42" s="165">
        <f>SUM(E26:E41)</f>
        <v>3430220.7899999996</v>
      </c>
      <c r="F42" s="165">
        <f>SUM(F26:F41)</f>
        <v>854757.3200000001</v>
      </c>
      <c r="G42" s="166">
        <f t="shared" si="3"/>
        <v>4013.0932017054843</v>
      </c>
      <c r="H42" s="167">
        <f t="shared" si="4"/>
        <v>-14.936603833014473</v>
      </c>
      <c r="I42" s="167">
        <f t="shared" si="5"/>
        <v>19.426857087342626</v>
      </c>
      <c r="J42" s="167">
        <f t="shared" si="6"/>
        <v>-28.773645860265276</v>
      </c>
    </row>
    <row r="43" spans="1:10" ht="12.75">
      <c r="A43" s="168" t="s">
        <v>310</v>
      </c>
      <c r="B43" s="162">
        <f>B45-B42</f>
        <v>516404.6999999997</v>
      </c>
      <c r="C43" s="162">
        <f>C45-C42</f>
        <v>189209.19700000004</v>
      </c>
      <c r="D43" s="163">
        <f t="shared" si="2"/>
        <v>2729.2790635330457</v>
      </c>
      <c r="E43" s="162">
        <f>E45-E42</f>
        <v>653780.2100000004</v>
      </c>
      <c r="F43" s="162">
        <f>F45-F42</f>
        <v>181253.67999999993</v>
      </c>
      <c r="G43" s="163">
        <f t="shared" si="3"/>
        <v>3606.9899932514513</v>
      </c>
      <c r="H43" s="150">
        <f t="shared" si="4"/>
        <v>-21.012491338641258</v>
      </c>
      <c r="I43" s="150">
        <f t="shared" si="5"/>
        <v>4.389161643504348</v>
      </c>
      <c r="J43" s="150">
        <f t="shared" si="6"/>
        <v>-24.333611442243292</v>
      </c>
    </row>
    <row r="44" spans="1:10" ht="12.75">
      <c r="A44" s="168"/>
      <c r="B44" s="162"/>
      <c r="C44" s="169"/>
      <c r="D44" s="169"/>
      <c r="E44" s="169"/>
      <c r="F44" s="169"/>
      <c r="G44" s="170"/>
      <c r="H44" s="150"/>
      <c r="I44" s="150"/>
      <c r="J44" s="150"/>
    </row>
    <row r="45" spans="1:10" ht="12.75">
      <c r="A45" s="171" t="s">
        <v>69</v>
      </c>
      <c r="B45" s="172">
        <f>B6</f>
        <v>3434267</v>
      </c>
      <c r="C45" s="173">
        <f>C6</f>
        <v>1210019</v>
      </c>
      <c r="D45" s="174">
        <f>(B45*1000)/C45</f>
        <v>2838.1926234216157</v>
      </c>
      <c r="E45" s="173">
        <f>E6</f>
        <v>4084001</v>
      </c>
      <c r="F45" s="173">
        <f>F6</f>
        <v>1036011</v>
      </c>
      <c r="G45" s="174">
        <f>(E45*1000)/F45</f>
        <v>3942.0440516558224</v>
      </c>
      <c r="H45" s="154">
        <f>SUM(B45-E45)*100/E45</f>
        <v>-15.909251736226313</v>
      </c>
      <c r="I45" s="154">
        <f>SUM(C45-F45)*100/F45</f>
        <v>16.795960660649357</v>
      </c>
      <c r="J45" s="154">
        <f>SUM(D45-G45)*100/G45</f>
        <v>-28.002006415188163</v>
      </c>
    </row>
    <row r="46" spans="1:10" ht="12" customHeight="1">
      <c r="A46" s="4" t="s">
        <v>159</v>
      </c>
      <c r="B46" s="3"/>
      <c r="C46" s="3"/>
      <c r="D46" s="3"/>
      <c r="E46" s="3"/>
      <c r="F46" s="3"/>
      <c r="G46" s="38"/>
      <c r="H46" s="3"/>
      <c r="I46" s="3"/>
      <c r="J46" s="3"/>
    </row>
    <row r="47" spans="1:10" ht="12.75">
      <c r="A47" s="498" t="s">
        <v>70</v>
      </c>
      <c r="B47" s="498"/>
      <c r="C47" s="498"/>
      <c r="D47" s="498"/>
      <c r="E47" s="498"/>
      <c r="F47" s="498"/>
      <c r="G47" s="498"/>
      <c r="H47" s="498"/>
      <c r="I47" s="498"/>
      <c r="J47" s="498"/>
    </row>
    <row r="48" spans="1:10" ht="12.75">
      <c r="A48" s="498" t="s">
        <v>65</v>
      </c>
      <c r="B48" s="498"/>
      <c r="C48" s="498"/>
      <c r="D48" s="498"/>
      <c r="E48" s="498"/>
      <c r="F48" s="498"/>
      <c r="G48" s="498"/>
      <c r="H48" s="498"/>
      <c r="I48" s="498"/>
      <c r="J48" s="498"/>
    </row>
    <row r="49" spans="1:10" ht="12.75">
      <c r="A49" s="15"/>
      <c r="B49" s="15"/>
      <c r="C49" s="15"/>
      <c r="D49" s="15"/>
      <c r="E49" s="15"/>
      <c r="F49" s="15"/>
      <c r="G49" s="37"/>
      <c r="H49" s="15"/>
      <c r="I49" s="15"/>
      <c r="J49" s="15"/>
    </row>
    <row r="50" spans="1:10" ht="12.75">
      <c r="A50" s="499" t="s">
        <v>71</v>
      </c>
      <c r="B50" s="500"/>
      <c r="C50" s="500"/>
      <c r="D50" s="15"/>
      <c r="E50" s="15"/>
      <c r="F50" s="15"/>
      <c r="G50" s="37"/>
      <c r="H50" s="15"/>
      <c r="I50" s="15"/>
      <c r="J50" s="15"/>
    </row>
    <row r="51" spans="1:10" ht="12.75">
      <c r="A51" s="3"/>
      <c r="B51" s="3"/>
      <c r="C51" s="3"/>
      <c r="D51" s="3"/>
      <c r="E51" s="3"/>
      <c r="F51" s="3"/>
      <c r="G51" s="38"/>
      <c r="H51" s="3"/>
      <c r="I51" s="3"/>
      <c r="J51" s="3"/>
    </row>
    <row r="52" spans="1:10" ht="12.75">
      <c r="A52" s="490" t="s">
        <v>66</v>
      </c>
      <c r="B52" s="492" t="str">
        <f>B3</f>
        <v>Jan a Set/13</v>
      </c>
      <c r="C52" s="493"/>
      <c r="D52" s="493"/>
      <c r="E52" s="492" t="str">
        <f>E3</f>
        <v>Jan a Set/12</v>
      </c>
      <c r="F52" s="493"/>
      <c r="G52" s="493"/>
      <c r="H52" s="494" t="s">
        <v>58</v>
      </c>
      <c r="I52" s="494"/>
      <c r="J52" s="494"/>
    </row>
    <row r="53" spans="1:10" ht="12.75">
      <c r="A53" s="491"/>
      <c r="B53" s="155" t="s">
        <v>1</v>
      </c>
      <c r="C53" s="147" t="s">
        <v>67</v>
      </c>
      <c r="D53" s="148" t="s">
        <v>60</v>
      </c>
      <c r="E53" s="147" t="s">
        <v>1</v>
      </c>
      <c r="F53" s="147" t="s">
        <v>67</v>
      </c>
      <c r="G53" s="146" t="s">
        <v>60</v>
      </c>
      <c r="H53" s="494" t="str">
        <f>H4</f>
        <v>(13/12)</v>
      </c>
      <c r="I53" s="494"/>
      <c r="J53" s="494"/>
    </row>
    <row r="54" spans="1:10" ht="12.75">
      <c r="A54" s="156"/>
      <c r="B54" s="155" t="s">
        <v>68</v>
      </c>
      <c r="C54" s="147" t="s">
        <v>62</v>
      </c>
      <c r="D54" s="148" t="s">
        <v>63</v>
      </c>
      <c r="E54" s="147" t="s">
        <v>68</v>
      </c>
      <c r="F54" s="147" t="s">
        <v>62</v>
      </c>
      <c r="G54" s="146" t="s">
        <v>63</v>
      </c>
      <c r="H54" s="147" t="s">
        <v>1</v>
      </c>
      <c r="I54" s="147" t="s">
        <v>59</v>
      </c>
      <c r="J54" s="118" t="s">
        <v>60</v>
      </c>
    </row>
    <row r="55" spans="1:10" ht="12.75">
      <c r="A55" s="161"/>
      <c r="B55" s="162"/>
      <c r="C55" s="162"/>
      <c r="D55" s="163"/>
      <c r="E55" s="162"/>
      <c r="F55" s="162"/>
      <c r="G55" s="164"/>
      <c r="H55" s="162"/>
      <c r="I55" s="162"/>
      <c r="J55" s="163"/>
    </row>
    <row r="56" spans="1:10" ht="12.75">
      <c r="A56" s="116" t="s">
        <v>283</v>
      </c>
      <c r="B56" s="116">
        <v>86388.013</v>
      </c>
      <c r="C56" s="116">
        <v>11227.243</v>
      </c>
      <c r="D56" s="163">
        <f aca="true" t="shared" si="7" ref="D56:D72">(B56*1000)/C56</f>
        <v>7694.499263977808</v>
      </c>
      <c r="E56" s="116">
        <v>60071.155</v>
      </c>
      <c r="F56" s="116">
        <v>7983.203</v>
      </c>
      <c r="G56" s="163">
        <f aca="true" t="shared" si="8" ref="G56:G72">(E56*1000)/F56</f>
        <v>7524.693409399711</v>
      </c>
      <c r="H56" s="150">
        <f aca="true" t="shared" si="9" ref="H56:H72">SUM(B56-E56)*100/E56</f>
        <v>43.80947561271297</v>
      </c>
      <c r="I56" s="150">
        <f aca="true" t="shared" si="10" ref="I56:I72">SUM(C56-F56)*100/F56</f>
        <v>40.635819983532926</v>
      </c>
      <c r="J56" s="150">
        <f aca="true" t="shared" si="11" ref="J56:J72">SUM(D56-G56)*100/G56</f>
        <v>2.2566481494911055</v>
      </c>
    </row>
    <row r="57" spans="1:10" ht="12.75">
      <c r="A57" s="116" t="s">
        <v>294</v>
      </c>
      <c r="B57" s="116">
        <v>60029.157</v>
      </c>
      <c r="C57" s="116">
        <v>6894.943</v>
      </c>
      <c r="D57" s="163">
        <f t="shared" si="7"/>
        <v>8706.258630419425</v>
      </c>
      <c r="E57" s="116">
        <v>64157.425</v>
      </c>
      <c r="F57" s="116">
        <v>6698.467</v>
      </c>
      <c r="G57" s="163">
        <f t="shared" si="8"/>
        <v>9577.926561405768</v>
      </c>
      <c r="H57" s="150">
        <f t="shared" si="9"/>
        <v>-6.434591163844253</v>
      </c>
      <c r="I57" s="150">
        <f t="shared" si="10"/>
        <v>2.933148733881955</v>
      </c>
      <c r="J57" s="150">
        <f t="shared" si="11"/>
        <v>-9.100799900666672</v>
      </c>
    </row>
    <row r="58" spans="1:10" ht="12.75">
      <c r="A58" s="116" t="s">
        <v>296</v>
      </c>
      <c r="B58" s="116">
        <v>30972.548</v>
      </c>
      <c r="C58" s="116">
        <v>3913.774</v>
      </c>
      <c r="D58" s="163">
        <f t="shared" si="7"/>
        <v>7913.729305780048</v>
      </c>
      <c r="E58" s="116">
        <v>37658.194</v>
      </c>
      <c r="F58" s="116">
        <v>4164.811</v>
      </c>
      <c r="G58" s="163">
        <f t="shared" si="8"/>
        <v>9041.993502226152</v>
      </c>
      <c r="H58" s="150">
        <f t="shared" si="9"/>
        <v>-17.75349609171381</v>
      </c>
      <c r="I58" s="150">
        <f t="shared" si="10"/>
        <v>-6.027572439661724</v>
      </c>
      <c r="J58" s="150">
        <f t="shared" si="11"/>
        <v>-12.478046972366482</v>
      </c>
    </row>
    <row r="59" spans="1:10" ht="12.75">
      <c r="A59" s="116" t="s">
        <v>284</v>
      </c>
      <c r="B59" s="116">
        <v>28590.264</v>
      </c>
      <c r="C59" s="116">
        <v>3453.186</v>
      </c>
      <c r="D59" s="163">
        <f t="shared" si="7"/>
        <v>8279.387209377079</v>
      </c>
      <c r="E59" s="116">
        <v>34212.549</v>
      </c>
      <c r="F59" s="116">
        <v>3850.543</v>
      </c>
      <c r="G59" s="163">
        <f t="shared" si="8"/>
        <v>8885.123215089405</v>
      </c>
      <c r="H59" s="150">
        <f t="shared" si="9"/>
        <v>-16.433399920011805</v>
      </c>
      <c r="I59" s="150">
        <f t="shared" si="10"/>
        <v>-10.319505586614666</v>
      </c>
      <c r="J59" s="150">
        <f t="shared" si="11"/>
        <v>-6.81741818373006</v>
      </c>
    </row>
    <row r="60" spans="1:10" ht="12.75">
      <c r="A60" s="116" t="s">
        <v>297</v>
      </c>
      <c r="B60" s="116">
        <v>28521.783</v>
      </c>
      <c r="C60" s="116">
        <v>4546.871</v>
      </c>
      <c r="D60" s="163">
        <f t="shared" si="7"/>
        <v>6272.837518372525</v>
      </c>
      <c r="E60" s="116">
        <v>28370.91</v>
      </c>
      <c r="F60" s="116">
        <v>4202.789</v>
      </c>
      <c r="G60" s="163">
        <f t="shared" si="8"/>
        <v>6750.49592068505</v>
      </c>
      <c r="H60" s="150">
        <f t="shared" si="9"/>
        <v>0.5317876656053668</v>
      </c>
      <c r="I60" s="150">
        <f t="shared" si="10"/>
        <v>8.186992018871287</v>
      </c>
      <c r="J60" s="150">
        <f t="shared" si="11"/>
        <v>-7.0759009104630595</v>
      </c>
    </row>
    <row r="61" spans="1:10" ht="12.75">
      <c r="A61" s="116" t="s">
        <v>290</v>
      </c>
      <c r="B61" s="116">
        <v>19476.692</v>
      </c>
      <c r="C61" s="116">
        <v>2097.803</v>
      </c>
      <c r="D61" s="163">
        <f t="shared" si="7"/>
        <v>9284.328414059853</v>
      </c>
      <c r="E61" s="116">
        <v>16609.028</v>
      </c>
      <c r="F61" s="116">
        <v>1585.539</v>
      </c>
      <c r="G61" s="163">
        <f t="shared" si="8"/>
        <v>10475.319749309225</v>
      </c>
      <c r="H61" s="150">
        <f t="shared" si="9"/>
        <v>17.265694295897394</v>
      </c>
      <c r="I61" s="150">
        <f t="shared" si="10"/>
        <v>32.30850833691255</v>
      </c>
      <c r="J61" s="150">
        <f t="shared" si="11"/>
        <v>-11.369498628697315</v>
      </c>
    </row>
    <row r="62" spans="1:10" s="175" customFormat="1" ht="12.75">
      <c r="A62" s="116" t="s">
        <v>282</v>
      </c>
      <c r="B62" s="116">
        <v>19393.564</v>
      </c>
      <c r="C62" s="116">
        <v>2312.997</v>
      </c>
      <c r="D62" s="163">
        <f t="shared" si="7"/>
        <v>8384.604044017351</v>
      </c>
      <c r="E62" s="116">
        <v>26067.06</v>
      </c>
      <c r="F62" s="116">
        <v>3148.977</v>
      </c>
      <c r="G62" s="163">
        <f t="shared" si="8"/>
        <v>8277.945504206604</v>
      </c>
      <c r="H62" s="150">
        <f t="shared" si="9"/>
        <v>-25.60126074823936</v>
      </c>
      <c r="I62" s="150">
        <f t="shared" si="10"/>
        <v>-26.547669290693456</v>
      </c>
      <c r="J62" s="150">
        <f t="shared" si="11"/>
        <v>1.2884663200131792</v>
      </c>
    </row>
    <row r="63" spans="1:10" ht="12.75">
      <c r="A63" s="116" t="s">
        <v>298</v>
      </c>
      <c r="B63" s="116">
        <v>18713.477</v>
      </c>
      <c r="C63" s="116">
        <v>2761.75</v>
      </c>
      <c r="D63" s="163">
        <f t="shared" si="7"/>
        <v>6775.948945415044</v>
      </c>
      <c r="E63" s="116">
        <v>16927.646</v>
      </c>
      <c r="F63" s="116">
        <v>2190.461</v>
      </c>
      <c r="G63" s="163">
        <f t="shared" si="8"/>
        <v>7727.891982555271</v>
      </c>
      <c r="H63" s="150">
        <f t="shared" si="9"/>
        <v>10.54978938004728</v>
      </c>
      <c r="I63" s="150">
        <f t="shared" si="10"/>
        <v>26.08076564704874</v>
      </c>
      <c r="J63" s="150">
        <f t="shared" si="11"/>
        <v>-12.318275660285064</v>
      </c>
    </row>
    <row r="64" spans="1:10" ht="12.75">
      <c r="A64" s="116" t="s">
        <v>293</v>
      </c>
      <c r="B64" s="116">
        <v>17136.066</v>
      </c>
      <c r="C64" s="116">
        <v>2118.307</v>
      </c>
      <c r="D64" s="163">
        <f t="shared" si="7"/>
        <v>8089.510160708529</v>
      </c>
      <c r="E64" s="116">
        <v>20613.449</v>
      </c>
      <c r="F64" s="116">
        <v>2482.768</v>
      </c>
      <c r="G64" s="163">
        <f t="shared" si="8"/>
        <v>8302.607815148254</v>
      </c>
      <c r="H64" s="150">
        <f t="shared" si="9"/>
        <v>-16.86948651824351</v>
      </c>
      <c r="I64" s="150">
        <f t="shared" si="10"/>
        <v>-14.679623710310436</v>
      </c>
      <c r="J64" s="150">
        <f t="shared" si="11"/>
        <v>-2.566635196846525</v>
      </c>
    </row>
    <row r="65" spans="1:10" s="175" customFormat="1" ht="12.75">
      <c r="A65" s="116" t="s">
        <v>295</v>
      </c>
      <c r="B65" s="116">
        <v>16086.64</v>
      </c>
      <c r="C65" s="116">
        <v>1242.642</v>
      </c>
      <c r="D65" s="163">
        <f t="shared" si="7"/>
        <v>12945.514476413962</v>
      </c>
      <c r="E65" s="116">
        <v>26787.867</v>
      </c>
      <c r="F65" s="116">
        <v>2014.793</v>
      </c>
      <c r="G65" s="163">
        <f t="shared" si="8"/>
        <v>13295.59264897188</v>
      </c>
      <c r="H65" s="150">
        <f t="shared" si="9"/>
        <v>-39.94803692283525</v>
      </c>
      <c r="I65" s="150">
        <f t="shared" si="10"/>
        <v>-38.32408589865062</v>
      </c>
      <c r="J65" s="150">
        <f t="shared" si="11"/>
        <v>-2.633039246919083</v>
      </c>
    </row>
    <row r="66" spans="1:10" ht="12.75">
      <c r="A66" s="116" t="s">
        <v>299</v>
      </c>
      <c r="B66" s="116">
        <v>10884.276</v>
      </c>
      <c r="C66" s="116">
        <v>1103.349</v>
      </c>
      <c r="D66" s="163">
        <f t="shared" si="7"/>
        <v>9864.762645364252</v>
      </c>
      <c r="E66" s="116">
        <v>7182.456</v>
      </c>
      <c r="F66" s="116">
        <v>633.468</v>
      </c>
      <c r="G66" s="163">
        <f t="shared" si="8"/>
        <v>11338.309117429768</v>
      </c>
      <c r="H66" s="150">
        <f t="shared" si="9"/>
        <v>51.539751862037164</v>
      </c>
      <c r="I66" s="150">
        <f t="shared" si="10"/>
        <v>74.17596468961337</v>
      </c>
      <c r="J66" s="150">
        <f t="shared" si="11"/>
        <v>-12.996174798236124</v>
      </c>
    </row>
    <row r="67" spans="1:10" ht="12.75">
      <c r="A67" s="116" t="s">
        <v>301</v>
      </c>
      <c r="B67" s="116">
        <v>9395.714</v>
      </c>
      <c r="C67" s="116">
        <v>1404.9</v>
      </c>
      <c r="D67" s="163">
        <f t="shared" si="7"/>
        <v>6687.816926471634</v>
      </c>
      <c r="E67" s="116">
        <v>10981.08</v>
      </c>
      <c r="F67" s="116">
        <v>1464.78</v>
      </c>
      <c r="G67" s="163">
        <f t="shared" si="8"/>
        <v>7496.743538278786</v>
      </c>
      <c r="H67" s="150">
        <f t="shared" si="9"/>
        <v>-14.437250252252056</v>
      </c>
      <c r="I67" s="150">
        <f t="shared" si="10"/>
        <v>-4.087985909146758</v>
      </c>
      <c r="J67" s="150">
        <f t="shared" si="11"/>
        <v>-10.790373282435606</v>
      </c>
    </row>
    <row r="68" spans="1:10" ht="12.75">
      <c r="A68" s="116" t="s">
        <v>313</v>
      </c>
      <c r="B68" s="116">
        <v>8674.247</v>
      </c>
      <c r="C68" s="116">
        <v>1306.424</v>
      </c>
      <c r="D68" s="163">
        <f t="shared" si="7"/>
        <v>6639.687421541552</v>
      </c>
      <c r="E68" s="116">
        <v>8308.826</v>
      </c>
      <c r="F68" s="116">
        <v>1258.241</v>
      </c>
      <c r="G68" s="163">
        <f t="shared" si="8"/>
        <v>6603.525079853541</v>
      </c>
      <c r="H68" s="150">
        <f t="shared" si="9"/>
        <v>4.397985948917456</v>
      </c>
      <c r="I68" s="150">
        <f t="shared" si="10"/>
        <v>3.8293935740450356</v>
      </c>
      <c r="J68" s="150">
        <f t="shared" si="11"/>
        <v>0.5476217815593297</v>
      </c>
    </row>
    <row r="69" spans="1:10" s="175" customFormat="1" ht="12.75">
      <c r="A69" s="116" t="s">
        <v>300</v>
      </c>
      <c r="B69" s="116">
        <v>7945.007</v>
      </c>
      <c r="C69" s="116">
        <v>1015.066</v>
      </c>
      <c r="D69" s="163">
        <f t="shared" si="7"/>
        <v>7827.084150193189</v>
      </c>
      <c r="E69" s="116">
        <v>5221.483</v>
      </c>
      <c r="F69" s="116">
        <v>491.344</v>
      </c>
      <c r="G69" s="163">
        <f t="shared" si="8"/>
        <v>10626.939577973884</v>
      </c>
      <c r="H69" s="150">
        <f t="shared" si="9"/>
        <v>52.15997064435525</v>
      </c>
      <c r="I69" s="150">
        <f t="shared" si="10"/>
        <v>106.58968054967599</v>
      </c>
      <c r="J69" s="150">
        <f t="shared" si="11"/>
        <v>-26.346770932845665</v>
      </c>
    </row>
    <row r="70" spans="1:10" s="175" customFormat="1" ht="12.75">
      <c r="A70" s="116" t="s">
        <v>317</v>
      </c>
      <c r="B70" s="116">
        <v>7797.155</v>
      </c>
      <c r="C70" s="116">
        <v>1138.054</v>
      </c>
      <c r="D70" s="163">
        <f t="shared" si="7"/>
        <v>6851.304946865438</v>
      </c>
      <c r="E70" s="116">
        <v>8635.058</v>
      </c>
      <c r="F70" s="116">
        <v>1114.383</v>
      </c>
      <c r="G70" s="163">
        <f t="shared" si="8"/>
        <v>7748.734501513393</v>
      </c>
      <c r="H70" s="150">
        <f t="shared" si="9"/>
        <v>-9.703501702015217</v>
      </c>
      <c r="I70" s="150">
        <f t="shared" si="10"/>
        <v>2.124135059490323</v>
      </c>
      <c r="J70" s="150">
        <f t="shared" si="11"/>
        <v>-11.581627354410964</v>
      </c>
    </row>
    <row r="71" spans="1:10" ht="12.75">
      <c r="A71" s="176" t="s">
        <v>15</v>
      </c>
      <c r="B71" s="165">
        <f>SUM(B55:B70)</f>
        <v>370004.603</v>
      </c>
      <c r="C71" s="165">
        <f>SUM(C55:C70)</f>
        <v>46537.30900000001</v>
      </c>
      <c r="D71" s="166">
        <f t="shared" si="7"/>
        <v>7950.709032187485</v>
      </c>
      <c r="E71" s="165">
        <f>SUM(E55:E70)</f>
        <v>371804.1860000001</v>
      </c>
      <c r="F71" s="165">
        <f>SUM(F55:F70)</f>
        <v>43284.567</v>
      </c>
      <c r="G71" s="166">
        <f t="shared" si="8"/>
        <v>8589.763321416616</v>
      </c>
      <c r="H71" s="167">
        <f t="shared" si="9"/>
        <v>-0.4840136469039378</v>
      </c>
      <c r="I71" s="167">
        <f t="shared" si="10"/>
        <v>7.514784657543196</v>
      </c>
      <c r="J71" s="167">
        <f t="shared" si="11"/>
        <v>-7.439719411544148</v>
      </c>
    </row>
    <row r="72" spans="1:10" ht="12.75">
      <c r="A72" s="168" t="s">
        <v>310</v>
      </c>
      <c r="B72" s="162">
        <f>B74-B71</f>
        <v>122020.397</v>
      </c>
      <c r="C72" s="162">
        <f>C74-C71</f>
        <v>13195.690999999992</v>
      </c>
      <c r="D72" s="163">
        <f t="shared" si="7"/>
        <v>9246.988050872067</v>
      </c>
      <c r="E72" s="162">
        <f>E74-E71</f>
        <v>136565.8139999999</v>
      </c>
      <c r="F72" s="162">
        <f>F74-F71</f>
        <v>14062.432999999997</v>
      </c>
      <c r="G72" s="163">
        <f t="shared" si="8"/>
        <v>9711.393042725958</v>
      </c>
      <c r="H72" s="150">
        <f t="shared" si="9"/>
        <v>-10.650847802950093</v>
      </c>
      <c r="I72" s="150">
        <f t="shared" si="10"/>
        <v>-6.1635280324536</v>
      </c>
      <c r="J72" s="150">
        <f t="shared" si="11"/>
        <v>-4.7820636010787405</v>
      </c>
    </row>
    <row r="73" spans="1:10" ht="12.75">
      <c r="A73" s="168"/>
      <c r="B73" s="162"/>
      <c r="C73" s="169"/>
      <c r="D73" s="169"/>
      <c r="E73" s="169"/>
      <c r="F73" s="169"/>
      <c r="G73" s="169"/>
      <c r="H73" s="150"/>
      <c r="I73" s="150"/>
      <c r="J73" s="150"/>
    </row>
    <row r="74" spans="1:10" ht="12.75">
      <c r="A74" s="171" t="s">
        <v>69</v>
      </c>
      <c r="B74" s="172">
        <f>B7</f>
        <v>492025</v>
      </c>
      <c r="C74" s="173">
        <f>C7</f>
        <v>59733</v>
      </c>
      <c r="D74" s="174">
        <f>(B74*1000)/C74</f>
        <v>8237.071635444394</v>
      </c>
      <c r="E74" s="173">
        <f>E7</f>
        <v>508370</v>
      </c>
      <c r="F74" s="173">
        <f>F7</f>
        <v>57347</v>
      </c>
      <c r="G74" s="174">
        <f>(E74*1000)/F74</f>
        <v>8864.805482414076</v>
      </c>
      <c r="H74" s="154">
        <f>SUM(B74-E74)*100/E74</f>
        <v>-3.2151779215925407</v>
      </c>
      <c r="I74" s="154">
        <f>SUM(C74-F74)*100/F74</f>
        <v>4.160636127434739</v>
      </c>
      <c r="J74" s="154">
        <f>SUM(D74-G74)*100/G74</f>
        <v>-7.081191439732946</v>
      </c>
    </row>
    <row r="75" spans="1:10" ht="12.75">
      <c r="A75" s="4" t="s">
        <v>159</v>
      </c>
      <c r="B75"/>
      <c r="C75"/>
      <c r="D75"/>
      <c r="E75"/>
      <c r="F75"/>
      <c r="G75"/>
      <c r="H75"/>
      <c r="I75"/>
      <c r="J75"/>
    </row>
    <row r="76" spans="1:10" ht="12.75">
      <c r="A76" s="487" t="s">
        <v>279</v>
      </c>
      <c r="B76" s="487"/>
      <c r="C76" s="487"/>
      <c r="D76" s="487"/>
      <c r="E76" s="487"/>
      <c r="F76" s="487"/>
      <c r="G76" s="487"/>
      <c r="H76" s="487"/>
      <c r="I76" s="487"/>
      <c r="J76" s="487"/>
    </row>
    <row r="77" spans="1:10" ht="12.75">
      <c r="A77" s="487" t="s">
        <v>65</v>
      </c>
      <c r="B77" s="487"/>
      <c r="C77" s="487"/>
      <c r="D77" s="487"/>
      <c r="E77" s="487"/>
      <c r="F77" s="487"/>
      <c r="G77" s="487"/>
      <c r="H77" s="487"/>
      <c r="I77" s="487"/>
      <c r="J77" s="487"/>
    </row>
    <row r="78" spans="1:10" ht="12.75">
      <c r="A78" s="223"/>
      <c r="B78" s="223"/>
      <c r="C78" s="223"/>
      <c r="D78" s="223"/>
      <c r="E78" s="223"/>
      <c r="F78" s="223"/>
      <c r="G78" s="223"/>
      <c r="H78" s="223"/>
      <c r="I78" s="223"/>
      <c r="J78" s="223"/>
    </row>
    <row r="79" spans="1:10" ht="12.75">
      <c r="A79" s="488" t="s">
        <v>158</v>
      </c>
      <c r="B79" s="489"/>
      <c r="C79" s="489"/>
      <c r="D79" s="113"/>
      <c r="E79" s="113"/>
      <c r="F79" s="113"/>
      <c r="G79" s="113"/>
      <c r="H79" s="113"/>
      <c r="I79" s="113"/>
      <c r="J79" s="113"/>
    </row>
    <row r="80" spans="1:10" ht="12.75">
      <c r="A80" s="3"/>
      <c r="B80" s="3"/>
      <c r="C80" s="3"/>
      <c r="D80" s="3"/>
      <c r="E80" s="3"/>
      <c r="F80" s="3"/>
      <c r="G80" s="38"/>
      <c r="H80" s="3"/>
      <c r="I80" s="3"/>
      <c r="J80" s="3"/>
    </row>
    <row r="81" spans="1:10" ht="12.75">
      <c r="A81" s="490" t="s">
        <v>66</v>
      </c>
      <c r="B81" s="495" t="str">
        <f>B3</f>
        <v>Jan a Set/13</v>
      </c>
      <c r="C81" s="496"/>
      <c r="D81" s="497"/>
      <c r="E81" s="495" t="str">
        <f>E3</f>
        <v>Jan a Set/12</v>
      </c>
      <c r="F81" s="496"/>
      <c r="G81" s="497"/>
      <c r="H81" s="494" t="s">
        <v>58</v>
      </c>
      <c r="I81" s="494"/>
      <c r="J81" s="494"/>
    </row>
    <row r="82" spans="1:10" ht="12.75">
      <c r="A82" s="491"/>
      <c r="B82" s="155" t="s">
        <v>1</v>
      </c>
      <c r="C82" s="147" t="s">
        <v>67</v>
      </c>
      <c r="D82" s="148" t="s">
        <v>60</v>
      </c>
      <c r="E82" s="147" t="s">
        <v>1</v>
      </c>
      <c r="F82" s="147" t="s">
        <v>67</v>
      </c>
      <c r="G82" s="146" t="s">
        <v>60</v>
      </c>
      <c r="H82" s="494" t="str">
        <f>H4</f>
        <v>(13/12)</v>
      </c>
      <c r="I82" s="494"/>
      <c r="J82" s="494"/>
    </row>
    <row r="83" spans="1:10" ht="12.75">
      <c r="A83" s="156"/>
      <c r="B83" s="155" t="s">
        <v>68</v>
      </c>
      <c r="C83" s="147" t="s">
        <v>62</v>
      </c>
      <c r="D83" s="148" t="s">
        <v>63</v>
      </c>
      <c r="E83" s="147" t="s">
        <v>68</v>
      </c>
      <c r="F83" s="147" t="s">
        <v>62</v>
      </c>
      <c r="G83" s="146" t="s">
        <v>63</v>
      </c>
      <c r="H83" s="147" t="s">
        <v>1</v>
      </c>
      <c r="I83" s="147" t="s">
        <v>59</v>
      </c>
      <c r="J83" s="118" t="s">
        <v>60</v>
      </c>
    </row>
    <row r="84" spans="1:10" ht="12.75">
      <c r="A84" s="161"/>
      <c r="B84" s="162"/>
      <c r="C84" s="162"/>
      <c r="D84" s="163"/>
      <c r="E84" s="162"/>
      <c r="F84" s="162"/>
      <c r="G84" s="163"/>
      <c r="H84" s="150"/>
      <c r="I84" s="150"/>
      <c r="J84" s="150"/>
    </row>
    <row r="85" spans="1:10" ht="12.75">
      <c r="A85" s="116" t="s">
        <v>283</v>
      </c>
      <c r="B85" s="162">
        <v>5746</v>
      </c>
      <c r="C85" s="162">
        <v>543</v>
      </c>
      <c r="D85" s="163">
        <f aca="true" t="shared" si="12" ref="D85:D101">(B85*1000)/C85</f>
        <v>10581.95211786372</v>
      </c>
      <c r="E85" s="162">
        <v>8828</v>
      </c>
      <c r="F85" s="162">
        <v>907</v>
      </c>
      <c r="G85" s="163">
        <f aca="true" t="shared" si="13" ref="G85:G90">(E85*1000)/F85</f>
        <v>9733.186328555677</v>
      </c>
      <c r="H85" s="150">
        <f aca="true" t="shared" si="14" ref="H85:J87">SUM(B85-E85)*100/E85</f>
        <v>-34.91164476665156</v>
      </c>
      <c r="I85" s="150">
        <f t="shared" si="14"/>
        <v>-40.132304299889746</v>
      </c>
      <c r="J85" s="150">
        <f t="shared" si="14"/>
        <v>8.720328170620698</v>
      </c>
    </row>
    <row r="86" spans="1:10" ht="12.75">
      <c r="A86" s="116" t="s">
        <v>297</v>
      </c>
      <c r="B86" s="162">
        <v>790</v>
      </c>
      <c r="C86" s="162">
        <v>119</v>
      </c>
      <c r="D86" s="163">
        <f t="shared" si="12"/>
        <v>6638.655462184874</v>
      </c>
      <c r="E86" s="162">
        <v>900.56</v>
      </c>
      <c r="F86" s="162">
        <v>116.864</v>
      </c>
      <c r="G86" s="163">
        <f t="shared" si="13"/>
        <v>7706.05147864184</v>
      </c>
      <c r="H86" s="150">
        <f t="shared" si="14"/>
        <v>-12.276805543217549</v>
      </c>
      <c r="I86" s="150">
        <f t="shared" si="14"/>
        <v>1.827765607886086</v>
      </c>
      <c r="J86" s="150">
        <f t="shared" si="14"/>
        <v>-13.851400025231733</v>
      </c>
    </row>
    <row r="87" spans="1:10" ht="12.75">
      <c r="A87" s="116" t="s">
        <v>284</v>
      </c>
      <c r="B87" s="162">
        <v>513.554</v>
      </c>
      <c r="C87" s="162">
        <v>82.671</v>
      </c>
      <c r="D87" s="163">
        <f t="shared" si="12"/>
        <v>6212.021144052932</v>
      </c>
      <c r="E87" s="162">
        <v>664.846</v>
      </c>
      <c r="F87" s="162">
        <v>100.892</v>
      </c>
      <c r="G87" s="163">
        <f t="shared" si="13"/>
        <v>6589.680053919043</v>
      </c>
      <c r="H87" s="150">
        <f t="shared" si="14"/>
        <v>-22.75594648986382</v>
      </c>
      <c r="I87" s="150">
        <f t="shared" si="14"/>
        <v>-18.059905641676238</v>
      </c>
      <c r="J87" s="150">
        <f t="shared" si="14"/>
        <v>-5.731065951244593</v>
      </c>
    </row>
    <row r="88" spans="1:10" ht="12.75">
      <c r="A88" s="116" t="s">
        <v>282</v>
      </c>
      <c r="B88" s="162">
        <v>404.159</v>
      </c>
      <c r="C88" s="162">
        <v>79.399</v>
      </c>
      <c r="D88" s="163">
        <f t="shared" si="12"/>
        <v>5090.227836622627</v>
      </c>
      <c r="E88" s="162">
        <v>50.171</v>
      </c>
      <c r="F88" s="162">
        <v>6.1</v>
      </c>
      <c r="G88" s="163">
        <f t="shared" si="13"/>
        <v>8224.754098360656</v>
      </c>
      <c r="H88" s="150">
        <f aca="true" t="shared" si="15" ref="H88:J90">SUM(B88-E88)*100/E88</f>
        <v>705.5629746267765</v>
      </c>
      <c r="I88" s="150">
        <f t="shared" si="15"/>
        <v>1201.6229508196723</v>
      </c>
      <c r="J88" s="150">
        <f t="shared" si="15"/>
        <v>-38.11088117956982</v>
      </c>
    </row>
    <row r="89" spans="1:10" ht="12.75">
      <c r="A89" s="116" t="s">
        <v>302</v>
      </c>
      <c r="B89" s="162">
        <v>379</v>
      </c>
      <c r="C89" s="162">
        <v>57</v>
      </c>
      <c r="D89" s="163">
        <f t="shared" si="12"/>
        <v>6649.122807017544</v>
      </c>
      <c r="E89" s="162">
        <v>756.392</v>
      </c>
      <c r="F89" s="162">
        <v>92.945</v>
      </c>
      <c r="G89" s="163">
        <f t="shared" si="13"/>
        <v>8138.060143095379</v>
      </c>
      <c r="H89" s="150">
        <f t="shared" si="15"/>
        <v>-49.893705909105336</v>
      </c>
      <c r="I89" s="150">
        <f t="shared" si="15"/>
        <v>-38.67340900532572</v>
      </c>
      <c r="J89" s="150">
        <f t="shared" si="15"/>
        <v>-18.295973609154302</v>
      </c>
    </row>
    <row r="90" spans="1:10" ht="12.75">
      <c r="A90" s="116" t="s">
        <v>305</v>
      </c>
      <c r="B90" s="162">
        <v>376</v>
      </c>
      <c r="C90" s="162">
        <v>56</v>
      </c>
      <c r="D90" s="163">
        <f t="shared" si="12"/>
        <v>6714.285714285715</v>
      </c>
      <c r="E90" s="162">
        <v>280</v>
      </c>
      <c r="F90" s="162">
        <v>47</v>
      </c>
      <c r="G90" s="163">
        <f t="shared" si="13"/>
        <v>5957.446808510638</v>
      </c>
      <c r="H90" s="150">
        <f t="shared" si="15"/>
        <v>34.285714285714285</v>
      </c>
      <c r="I90" s="150">
        <f t="shared" si="15"/>
        <v>19.148936170212767</v>
      </c>
      <c r="J90" s="150">
        <f t="shared" si="15"/>
        <v>12.704081632653068</v>
      </c>
    </row>
    <row r="91" spans="1:10" ht="12.75">
      <c r="A91" s="116" t="s">
        <v>303</v>
      </c>
      <c r="B91" s="162">
        <v>327</v>
      </c>
      <c r="C91" s="162">
        <v>58</v>
      </c>
      <c r="D91" s="163">
        <f t="shared" si="12"/>
        <v>5637.931034482759</v>
      </c>
      <c r="E91" s="162">
        <v>695</v>
      </c>
      <c r="F91" s="162">
        <v>117</v>
      </c>
      <c r="G91" s="163">
        <f>(E91*1000)/F91</f>
        <v>5940.17094017094</v>
      </c>
      <c r="H91" s="150">
        <f>SUM(B91-E91)*100/E91</f>
        <v>-52.94964028776978</v>
      </c>
      <c r="I91" s="150">
        <f>SUM(C91-F91)*100/F91</f>
        <v>-50.427350427350426</v>
      </c>
      <c r="J91" s="150">
        <f>SUM(D91-G91)*100/G91</f>
        <v>-5.088067477052837</v>
      </c>
    </row>
    <row r="92" spans="1:10" ht="12.75">
      <c r="A92" s="116" t="s">
        <v>322</v>
      </c>
      <c r="B92" s="162">
        <v>271.392</v>
      </c>
      <c r="C92" s="162">
        <v>105.6</v>
      </c>
      <c r="D92" s="163">
        <f t="shared" si="12"/>
        <v>2570</v>
      </c>
      <c r="E92" s="162">
        <v>0</v>
      </c>
      <c r="F92" s="162">
        <v>0</v>
      </c>
      <c r="G92" s="162">
        <v>0</v>
      </c>
      <c r="H92" s="162">
        <v>0</v>
      </c>
      <c r="I92" s="162">
        <v>0</v>
      </c>
      <c r="J92" s="162">
        <v>0</v>
      </c>
    </row>
    <row r="93" spans="1:10" ht="12.75">
      <c r="A93" s="116" t="s">
        <v>306</v>
      </c>
      <c r="B93" s="162">
        <v>164.683</v>
      </c>
      <c r="C93" s="162">
        <v>33.705</v>
      </c>
      <c r="D93" s="163">
        <f t="shared" si="12"/>
        <v>4886.010977599763</v>
      </c>
      <c r="E93" s="162">
        <v>217.763</v>
      </c>
      <c r="F93" s="162">
        <v>43.917</v>
      </c>
      <c r="G93" s="163">
        <f>(E93*1000)/F93</f>
        <v>4958.51264886035</v>
      </c>
      <c r="H93" s="150">
        <f aca="true" t="shared" si="16" ref="H93:J95">SUM(B93-E93)*100/E93</f>
        <v>-24.37512341398677</v>
      </c>
      <c r="I93" s="150">
        <f t="shared" si="16"/>
        <v>-23.252954436778474</v>
      </c>
      <c r="J93" s="150">
        <f t="shared" si="16"/>
        <v>-1.462165701588985</v>
      </c>
    </row>
    <row r="94" spans="1:10" ht="12.75">
      <c r="A94" s="116" t="s">
        <v>307</v>
      </c>
      <c r="B94" s="162">
        <v>155.226</v>
      </c>
      <c r="C94" s="162">
        <v>19.961</v>
      </c>
      <c r="D94" s="163">
        <f t="shared" si="12"/>
        <v>7776.464105004759</v>
      </c>
      <c r="E94" s="162">
        <v>136.662</v>
      </c>
      <c r="F94" s="162">
        <v>18.033</v>
      </c>
      <c r="G94" s="163">
        <f>(E94*1000)/F94</f>
        <v>7578.439527532856</v>
      </c>
      <c r="H94" s="150">
        <f t="shared" si="16"/>
        <v>13.583878473899102</v>
      </c>
      <c r="I94" s="150">
        <f t="shared" si="16"/>
        <v>10.691510009427146</v>
      </c>
      <c r="J94" s="150">
        <f t="shared" si="16"/>
        <v>2.6129993747719427</v>
      </c>
    </row>
    <row r="95" spans="1:10" ht="12.75">
      <c r="A95" s="116" t="s">
        <v>285</v>
      </c>
      <c r="B95" s="162">
        <v>139.98</v>
      </c>
      <c r="C95" s="162">
        <v>42.196</v>
      </c>
      <c r="D95" s="163">
        <f t="shared" si="12"/>
        <v>3317.3760546023323</v>
      </c>
      <c r="E95" s="162">
        <v>1271.652</v>
      </c>
      <c r="F95" s="162">
        <v>242.413</v>
      </c>
      <c r="G95" s="163">
        <f>(E95*1000)/F95</f>
        <v>5245.807774335534</v>
      </c>
      <c r="H95" s="150">
        <f t="shared" si="16"/>
        <v>-88.99227147049665</v>
      </c>
      <c r="I95" s="150">
        <f t="shared" si="16"/>
        <v>-82.59334276627078</v>
      </c>
      <c r="J95" s="150">
        <f t="shared" si="16"/>
        <v>-36.761387429555</v>
      </c>
    </row>
    <row r="96" spans="1:10" ht="12.75">
      <c r="A96" s="116" t="s">
        <v>294</v>
      </c>
      <c r="B96" s="162">
        <v>138.189</v>
      </c>
      <c r="C96" s="162">
        <v>20.144</v>
      </c>
      <c r="D96" s="163">
        <f t="shared" si="12"/>
        <v>6860.057585385227</v>
      </c>
      <c r="E96" s="162">
        <v>0</v>
      </c>
      <c r="F96" s="162">
        <v>0</v>
      </c>
      <c r="G96" s="162">
        <v>0</v>
      </c>
      <c r="H96" s="162">
        <v>0</v>
      </c>
      <c r="I96" s="162">
        <v>0</v>
      </c>
      <c r="J96" s="162">
        <v>0</v>
      </c>
    </row>
    <row r="97" spans="1:10" ht="12.75">
      <c r="A97" s="116" t="s">
        <v>288</v>
      </c>
      <c r="B97" s="162">
        <v>98.041</v>
      </c>
      <c r="C97" s="162">
        <v>9.132</v>
      </c>
      <c r="D97" s="163">
        <f t="shared" si="12"/>
        <v>10735.98335523434</v>
      </c>
      <c r="E97" s="162">
        <v>147.769</v>
      </c>
      <c r="F97" s="162">
        <v>18.255</v>
      </c>
      <c r="G97" s="163">
        <f>(E97*1000)/F97</f>
        <v>8094.713777047385</v>
      </c>
      <c r="H97" s="150">
        <f aca="true" t="shared" si="17" ref="H97:J99">SUM(B97-E97)*100/E97</f>
        <v>-33.65252522518256</v>
      </c>
      <c r="I97" s="150">
        <f t="shared" si="17"/>
        <v>-49.975349219391944</v>
      </c>
      <c r="J97" s="150">
        <f t="shared" si="17"/>
        <v>32.629561105375885</v>
      </c>
    </row>
    <row r="98" spans="1:10" ht="12.75">
      <c r="A98" s="116" t="s">
        <v>304</v>
      </c>
      <c r="B98" s="162">
        <v>82.744</v>
      </c>
      <c r="C98" s="162">
        <v>6.997</v>
      </c>
      <c r="D98" s="163">
        <f t="shared" si="12"/>
        <v>11825.639559811349</v>
      </c>
      <c r="E98" s="162">
        <v>186.382</v>
      </c>
      <c r="F98" s="162">
        <v>13.17</v>
      </c>
      <c r="G98" s="163">
        <f>(E98*1000)/F98</f>
        <v>14152.012148823083</v>
      </c>
      <c r="H98" s="150">
        <f t="shared" si="17"/>
        <v>-55.60515500423861</v>
      </c>
      <c r="I98" s="150">
        <f t="shared" si="17"/>
        <v>-46.8716780561883</v>
      </c>
      <c r="J98" s="150">
        <f t="shared" si="17"/>
        <v>-16.43845811145097</v>
      </c>
    </row>
    <row r="99" spans="1:10" ht="12.75">
      <c r="A99" s="116" t="s">
        <v>381</v>
      </c>
      <c r="B99" s="162">
        <v>78.402</v>
      </c>
      <c r="C99" s="162">
        <v>14.4</v>
      </c>
      <c r="D99" s="163">
        <f t="shared" si="12"/>
        <v>5444.583333333333</v>
      </c>
      <c r="E99" s="162">
        <v>92.382</v>
      </c>
      <c r="F99" s="162">
        <v>16.3</v>
      </c>
      <c r="G99" s="163">
        <f>(E99*1000)/F99</f>
        <v>5667.60736196319</v>
      </c>
      <c r="H99" s="150">
        <f t="shared" si="17"/>
        <v>-15.13281808144444</v>
      </c>
      <c r="I99" s="150">
        <f t="shared" si="17"/>
        <v>-11.656441717791413</v>
      </c>
      <c r="J99" s="150">
        <f t="shared" si="17"/>
        <v>-3.935064911635021</v>
      </c>
    </row>
    <row r="100" spans="1:10" ht="12.75">
      <c r="A100" s="165" t="s">
        <v>15</v>
      </c>
      <c r="B100" s="165">
        <f>SUM(B84:B99)</f>
        <v>9664.37</v>
      </c>
      <c r="C100" s="165">
        <f>SUM(C84:C99)</f>
        <v>1247.2050000000002</v>
      </c>
      <c r="D100" s="166">
        <f t="shared" si="12"/>
        <v>7748.822366812191</v>
      </c>
      <c r="E100" s="165">
        <f>SUM(E84:E99)</f>
        <v>14227.579</v>
      </c>
      <c r="F100" s="165">
        <f>SUM(F84:F99)</f>
        <v>1739.889</v>
      </c>
      <c r="G100" s="166">
        <f>(E100*1000)/F100</f>
        <v>8177.291195013016</v>
      </c>
      <c r="H100" s="167">
        <f aca="true" t="shared" si="18" ref="H100:J101">SUM(B100-E100)*100/E100</f>
        <v>-32.072983042301146</v>
      </c>
      <c r="I100" s="167">
        <f t="shared" si="18"/>
        <v>-28.316978841753684</v>
      </c>
      <c r="J100" s="167">
        <f t="shared" si="18"/>
        <v>-5.239740373464133</v>
      </c>
    </row>
    <row r="101" spans="1:10" ht="12.75">
      <c r="A101" s="168" t="s">
        <v>310</v>
      </c>
      <c r="B101" s="162">
        <f>B103-B100</f>
        <v>400.6299999999992</v>
      </c>
      <c r="C101" s="162">
        <f>C103-C100</f>
        <v>53.794999999999845</v>
      </c>
      <c r="D101" s="163">
        <f t="shared" si="12"/>
        <v>7447.346407658711</v>
      </c>
      <c r="E101" s="162">
        <f>E103-E100</f>
        <v>540.4210000000003</v>
      </c>
      <c r="F101" s="162">
        <f>F103-F100</f>
        <v>71.1110000000001</v>
      </c>
      <c r="G101" s="163">
        <f>(E101*1000)/F101</f>
        <v>7599.682187003409</v>
      </c>
      <c r="H101" s="150">
        <f t="shared" si="18"/>
        <v>-25.86705549932386</v>
      </c>
      <c r="I101" s="150">
        <f t="shared" si="18"/>
        <v>-24.35066304791134</v>
      </c>
      <c r="J101" s="150">
        <f t="shared" si="18"/>
        <v>-2.004501972532686</v>
      </c>
    </row>
    <row r="102" spans="1:10" ht="12.75">
      <c r="A102" s="168"/>
      <c r="B102" s="162"/>
      <c r="C102" s="169"/>
      <c r="D102" s="169"/>
      <c r="E102" s="169"/>
      <c r="F102" s="169"/>
      <c r="G102" s="169"/>
      <c r="H102" s="150"/>
      <c r="I102" s="150"/>
      <c r="J102" s="150"/>
    </row>
    <row r="103" spans="1:10" ht="12.75">
      <c r="A103" s="171" t="s">
        <v>69</v>
      </c>
      <c r="B103" s="172">
        <f>B8</f>
        <v>10065</v>
      </c>
      <c r="C103" s="173">
        <f>C8</f>
        <v>1301</v>
      </c>
      <c r="D103" s="174">
        <f>(B103*1000)/C103</f>
        <v>7736.356648731745</v>
      </c>
      <c r="E103" s="173">
        <f>E8</f>
        <v>14768</v>
      </c>
      <c r="F103" s="173">
        <f>F8</f>
        <v>1811</v>
      </c>
      <c r="G103" s="174">
        <f>(E103*1000)/F103</f>
        <v>8154.610712313639</v>
      </c>
      <c r="H103" s="154">
        <f>SUM(B103-E103)*100/E103</f>
        <v>-31.845882990249187</v>
      </c>
      <c r="I103" s="154">
        <f>SUM(C103-F103)*100/F103</f>
        <v>-28.16123688569851</v>
      </c>
      <c r="J103" s="154">
        <f>SUM(D103-G103)*100/G103</f>
        <v>-5.129050034851099</v>
      </c>
    </row>
    <row r="104" spans="1:10" ht="12.75">
      <c r="A104" s="4" t="s">
        <v>159</v>
      </c>
      <c r="B104" s="3"/>
      <c r="C104" s="3"/>
      <c r="D104" s="3"/>
      <c r="E104" s="3"/>
      <c r="F104" s="3"/>
      <c r="G104" s="38"/>
      <c r="H104" s="3"/>
      <c r="I104" s="3"/>
      <c r="J104" s="3"/>
    </row>
    <row r="106" spans="1:10" ht="12.75">
      <c r="A106" s="487" t="s">
        <v>221</v>
      </c>
      <c r="B106" s="487"/>
      <c r="C106" s="487"/>
      <c r="D106" s="487"/>
      <c r="E106" s="487"/>
      <c r="F106" s="487"/>
      <c r="G106" s="487"/>
      <c r="H106" s="487"/>
      <c r="I106" s="487"/>
      <c r="J106" s="487"/>
    </row>
    <row r="107" spans="1:10" ht="12.75">
      <c r="A107" s="487" t="s">
        <v>65</v>
      </c>
      <c r="B107" s="487"/>
      <c r="C107" s="487"/>
      <c r="D107" s="487"/>
      <c r="E107" s="487"/>
      <c r="F107" s="487"/>
      <c r="G107" s="487"/>
      <c r="H107" s="487"/>
      <c r="I107" s="487"/>
      <c r="J107" s="487"/>
    </row>
    <row r="108" spans="1:10" ht="12.75">
      <c r="A108" s="223"/>
      <c r="B108" s="223"/>
      <c r="C108" s="223"/>
      <c r="D108" s="223"/>
      <c r="E108" s="223"/>
      <c r="F108" s="223"/>
      <c r="G108" s="223"/>
      <c r="H108" s="223"/>
      <c r="I108" s="223"/>
      <c r="J108" s="223"/>
    </row>
    <row r="109" spans="1:10" ht="12.75">
      <c r="A109" s="488" t="s">
        <v>218</v>
      </c>
      <c r="B109" s="489"/>
      <c r="C109" s="489"/>
      <c r="D109" s="113"/>
      <c r="E109" s="113"/>
      <c r="F109" s="113"/>
      <c r="G109" s="113"/>
      <c r="H109" s="113"/>
      <c r="I109" s="113"/>
      <c r="J109" s="113"/>
    </row>
    <row r="110" spans="1:10" ht="12.75">
      <c r="A110" s="3"/>
      <c r="B110" s="3"/>
      <c r="C110" s="3"/>
      <c r="D110" s="3"/>
      <c r="E110" s="3"/>
      <c r="F110" s="3"/>
      <c r="G110" s="38"/>
      <c r="H110" s="3"/>
      <c r="I110" s="3"/>
      <c r="J110" s="3"/>
    </row>
    <row r="111" spans="1:10" ht="12.75">
      <c r="A111" s="490" t="s">
        <v>66</v>
      </c>
      <c r="B111" s="492" t="str">
        <f>B3</f>
        <v>Jan a Set/13</v>
      </c>
      <c r="C111" s="493"/>
      <c r="D111" s="493"/>
      <c r="E111" s="492" t="str">
        <f>E3</f>
        <v>Jan a Set/12</v>
      </c>
      <c r="F111" s="493"/>
      <c r="G111" s="493"/>
      <c r="H111" s="494" t="s">
        <v>58</v>
      </c>
      <c r="I111" s="494"/>
      <c r="J111" s="494"/>
    </row>
    <row r="112" spans="1:10" ht="12.75">
      <c r="A112" s="491"/>
      <c r="B112" s="155" t="s">
        <v>1</v>
      </c>
      <c r="C112" s="147" t="s">
        <v>67</v>
      </c>
      <c r="D112" s="148" t="s">
        <v>60</v>
      </c>
      <c r="E112" s="147" t="s">
        <v>1</v>
      </c>
      <c r="F112" s="147" t="s">
        <v>67</v>
      </c>
      <c r="G112" s="146" t="s">
        <v>60</v>
      </c>
      <c r="H112" s="494" t="str">
        <f>H4</f>
        <v>(13/12)</v>
      </c>
      <c r="I112" s="494"/>
      <c r="J112" s="494"/>
    </row>
    <row r="113" spans="1:10" ht="12.75">
      <c r="A113" s="156"/>
      <c r="B113" s="155" t="s">
        <v>68</v>
      </c>
      <c r="C113" s="147" t="s">
        <v>62</v>
      </c>
      <c r="D113" s="148" t="s">
        <v>63</v>
      </c>
      <c r="E113" s="147" t="s">
        <v>68</v>
      </c>
      <c r="F113" s="147" t="s">
        <v>62</v>
      </c>
      <c r="G113" s="146" t="s">
        <v>63</v>
      </c>
      <c r="H113" s="147" t="s">
        <v>1</v>
      </c>
      <c r="I113" s="147" t="s">
        <v>59</v>
      </c>
      <c r="J113" s="118" t="s">
        <v>60</v>
      </c>
    </row>
    <row r="114" spans="1:10" ht="12.75">
      <c r="A114" s="161"/>
      <c r="B114" s="162"/>
      <c r="C114" s="162"/>
      <c r="D114" s="163"/>
      <c r="E114" s="162"/>
      <c r="F114" s="162"/>
      <c r="G114" s="164"/>
      <c r="H114" s="162"/>
      <c r="I114" s="162"/>
      <c r="J114" s="163"/>
    </row>
    <row r="115" spans="1:10" ht="12.75">
      <c r="A115" s="116" t="s">
        <v>284</v>
      </c>
      <c r="B115" s="116">
        <v>16766.391</v>
      </c>
      <c r="C115" s="116">
        <v>2764.905</v>
      </c>
      <c r="D115" s="163">
        <f aca="true" t="shared" si="19" ref="D115:D131">(B115*1000)/C115</f>
        <v>6064.002560666641</v>
      </c>
      <c r="E115" s="116">
        <v>12420.721</v>
      </c>
      <c r="F115" s="116">
        <v>2072.687</v>
      </c>
      <c r="G115" s="163">
        <f aca="true" t="shared" si="20" ref="G115:G131">(E115*1000)/F115</f>
        <v>5992.569548610089</v>
      </c>
      <c r="H115" s="150">
        <f aca="true" t="shared" si="21" ref="H115:H129">SUM(B115-E115)*100/E115</f>
        <v>34.98726040138894</v>
      </c>
      <c r="I115" s="150">
        <f aca="true" t="shared" si="22" ref="I115:I129">SUM(C115-F115)*100/F115</f>
        <v>33.39713135654348</v>
      </c>
      <c r="J115" s="150">
        <f aca="true" t="shared" si="23" ref="J115:J129">SUM(D115-G115)*100/G115</f>
        <v>1.19202641666662</v>
      </c>
    </row>
    <row r="116" spans="1:10" ht="12.75">
      <c r="A116" s="116" t="s">
        <v>295</v>
      </c>
      <c r="B116" s="116">
        <v>1765.431</v>
      </c>
      <c r="C116" s="116">
        <v>327.687</v>
      </c>
      <c r="D116" s="163">
        <f t="shared" si="19"/>
        <v>5387.5527561361905</v>
      </c>
      <c r="E116" s="116">
        <v>2809.541</v>
      </c>
      <c r="F116" s="116">
        <v>530.847</v>
      </c>
      <c r="G116" s="163">
        <f t="shared" si="20"/>
        <v>5292.562640459492</v>
      </c>
      <c r="H116" s="150">
        <f t="shared" si="21"/>
        <v>-37.16300990090552</v>
      </c>
      <c r="I116" s="150">
        <f t="shared" si="22"/>
        <v>-38.270914218221066</v>
      </c>
      <c r="J116" s="150">
        <f t="shared" si="23"/>
        <v>1.7947849110095997</v>
      </c>
    </row>
    <row r="117" spans="1:10" ht="12.75">
      <c r="A117" s="116" t="s">
        <v>302</v>
      </c>
      <c r="B117" s="116">
        <v>758</v>
      </c>
      <c r="C117" s="116">
        <v>42</v>
      </c>
      <c r="D117" s="163">
        <f t="shared" si="19"/>
        <v>18047.619047619046</v>
      </c>
      <c r="E117" s="116">
        <v>359</v>
      </c>
      <c r="F117" s="116">
        <v>39</v>
      </c>
      <c r="G117" s="163">
        <f t="shared" si="20"/>
        <v>9205.128205128205</v>
      </c>
      <c r="H117" s="150">
        <f t="shared" si="21"/>
        <v>111.14206128133705</v>
      </c>
      <c r="I117" s="150">
        <f t="shared" si="22"/>
        <v>7.6923076923076925</v>
      </c>
      <c r="J117" s="150">
        <f t="shared" si="23"/>
        <v>96.06048547552724</v>
      </c>
    </row>
    <row r="118" spans="1:10" ht="12.75">
      <c r="A118" s="116" t="s">
        <v>282</v>
      </c>
      <c r="B118" s="116">
        <v>692.21</v>
      </c>
      <c r="C118" s="116">
        <v>29.466</v>
      </c>
      <c r="D118" s="163">
        <f t="shared" si="19"/>
        <v>23491.82108192493</v>
      </c>
      <c r="E118" s="116">
        <v>968.941</v>
      </c>
      <c r="F118" s="116">
        <v>44.504</v>
      </c>
      <c r="G118" s="163">
        <f t="shared" si="20"/>
        <v>21771.998022649652</v>
      </c>
      <c r="H118" s="150">
        <f t="shared" si="21"/>
        <v>-28.56014968919676</v>
      </c>
      <c r="I118" s="150">
        <f t="shared" si="22"/>
        <v>-33.79022110372101</v>
      </c>
      <c r="J118" s="150">
        <f t="shared" si="23"/>
        <v>7.899243135545603</v>
      </c>
    </row>
    <row r="119" spans="1:10" ht="12.75">
      <c r="A119" s="116" t="s">
        <v>303</v>
      </c>
      <c r="B119" s="116">
        <v>540.659</v>
      </c>
      <c r="C119" s="116">
        <v>46.594</v>
      </c>
      <c r="D119" s="163">
        <f t="shared" si="19"/>
        <v>11603.618491651285</v>
      </c>
      <c r="E119" s="116">
        <v>618.237</v>
      </c>
      <c r="F119" s="116">
        <v>52.986</v>
      </c>
      <c r="G119" s="163">
        <f t="shared" si="20"/>
        <v>11667.931151624958</v>
      </c>
      <c r="H119" s="150">
        <f t="shared" si="21"/>
        <v>-12.54826223600334</v>
      </c>
      <c r="I119" s="150">
        <f t="shared" si="22"/>
        <v>-12.06356396029139</v>
      </c>
      <c r="J119" s="150">
        <f t="shared" si="23"/>
        <v>-0.5511916306149675</v>
      </c>
    </row>
    <row r="120" spans="1:10" ht="12.75">
      <c r="A120" s="116" t="s">
        <v>283</v>
      </c>
      <c r="B120" s="116">
        <v>439.779</v>
      </c>
      <c r="C120" s="116">
        <v>69.523</v>
      </c>
      <c r="D120" s="163">
        <f t="shared" si="19"/>
        <v>6325.662011133007</v>
      </c>
      <c r="E120" s="116">
        <v>963.423</v>
      </c>
      <c r="F120" s="116">
        <v>122.319</v>
      </c>
      <c r="G120" s="163">
        <f t="shared" si="20"/>
        <v>7876.315208593922</v>
      </c>
      <c r="H120" s="150">
        <f t="shared" si="21"/>
        <v>-54.35244954708368</v>
      </c>
      <c r="I120" s="150">
        <f t="shared" si="22"/>
        <v>-43.1625503805623</v>
      </c>
      <c r="J120" s="150">
        <f t="shared" si="23"/>
        <v>-19.68754622426719</v>
      </c>
    </row>
    <row r="121" spans="1:10" ht="12.75">
      <c r="A121" s="116" t="s">
        <v>293</v>
      </c>
      <c r="B121" s="116">
        <v>332.382</v>
      </c>
      <c r="C121" s="116">
        <v>2.235</v>
      </c>
      <c r="D121" s="163">
        <f t="shared" si="19"/>
        <v>148716.77852348995</v>
      </c>
      <c r="E121" s="116">
        <v>141.17</v>
      </c>
      <c r="F121" s="116">
        <v>0.99</v>
      </c>
      <c r="G121" s="163">
        <f t="shared" si="20"/>
        <v>142595.9595959596</v>
      </c>
      <c r="H121" s="150">
        <f t="shared" si="21"/>
        <v>135.44804136856274</v>
      </c>
      <c r="I121" s="150">
        <f t="shared" si="22"/>
        <v>125.75757575757575</v>
      </c>
      <c r="J121" s="150">
        <f t="shared" si="23"/>
        <v>4.2924210088935615</v>
      </c>
    </row>
    <row r="122" spans="1:10" ht="12.75">
      <c r="A122" s="116" t="s">
        <v>314</v>
      </c>
      <c r="B122" s="116">
        <v>316.523</v>
      </c>
      <c r="C122" s="116">
        <v>56.8</v>
      </c>
      <c r="D122" s="163">
        <f t="shared" si="19"/>
        <v>5572.588028169014</v>
      </c>
      <c r="E122" s="116">
        <v>331.712</v>
      </c>
      <c r="F122" s="116">
        <v>56.8</v>
      </c>
      <c r="G122" s="163">
        <f t="shared" si="20"/>
        <v>5840</v>
      </c>
      <c r="H122" s="150">
        <f t="shared" si="21"/>
        <v>-4.578972120393584</v>
      </c>
      <c r="I122" s="150">
        <f t="shared" si="22"/>
        <v>0</v>
      </c>
      <c r="J122" s="150">
        <f t="shared" si="23"/>
        <v>-4.578972120393591</v>
      </c>
    </row>
    <row r="123" spans="1:10" ht="12.75">
      <c r="A123" s="116" t="s">
        <v>306</v>
      </c>
      <c r="B123" s="116">
        <v>184.903</v>
      </c>
      <c r="C123" s="116">
        <v>9.994</v>
      </c>
      <c r="D123" s="163">
        <f t="shared" si="19"/>
        <v>18501.400840504302</v>
      </c>
      <c r="E123" s="116">
        <v>65.262</v>
      </c>
      <c r="F123" s="116">
        <v>3.708</v>
      </c>
      <c r="G123" s="163">
        <f t="shared" si="20"/>
        <v>17600.32362459547</v>
      </c>
      <c r="H123" s="150">
        <f t="shared" si="21"/>
        <v>183.324139621832</v>
      </c>
      <c r="I123" s="150">
        <f t="shared" si="22"/>
        <v>169.5253505933117</v>
      </c>
      <c r="J123" s="150">
        <f t="shared" si="23"/>
        <v>5.11966276943697</v>
      </c>
    </row>
    <row r="124" spans="1:10" ht="12.75">
      <c r="A124" s="116" t="s">
        <v>288</v>
      </c>
      <c r="B124" s="116">
        <v>132</v>
      </c>
      <c r="C124" s="116">
        <v>1</v>
      </c>
      <c r="D124" s="163">
        <f t="shared" si="19"/>
        <v>132000</v>
      </c>
      <c r="E124" s="116">
        <v>67.5</v>
      </c>
      <c r="F124" s="116">
        <v>0.5</v>
      </c>
      <c r="G124" s="163">
        <f t="shared" si="20"/>
        <v>135000</v>
      </c>
      <c r="H124" s="150">
        <f t="shared" si="21"/>
        <v>95.55555555555556</v>
      </c>
      <c r="I124" s="150">
        <f t="shared" si="22"/>
        <v>100</v>
      </c>
      <c r="J124" s="150">
        <f t="shared" si="23"/>
        <v>-2.2222222222222223</v>
      </c>
    </row>
    <row r="125" spans="1:10" ht="12.75">
      <c r="A125" s="116" t="s">
        <v>305</v>
      </c>
      <c r="B125" s="116">
        <v>99</v>
      </c>
      <c r="C125" s="116">
        <v>10.068</v>
      </c>
      <c r="D125" s="163">
        <f t="shared" si="19"/>
        <v>9833.134684147795</v>
      </c>
      <c r="E125" s="116">
        <v>89</v>
      </c>
      <c r="F125" s="116">
        <v>12.08</v>
      </c>
      <c r="G125" s="163">
        <f t="shared" si="20"/>
        <v>7367.549668874172</v>
      </c>
      <c r="H125" s="150">
        <f t="shared" si="21"/>
        <v>11.235955056179776</v>
      </c>
      <c r="I125" s="150">
        <f t="shared" si="22"/>
        <v>-16.65562913907285</v>
      </c>
      <c r="J125" s="150">
        <f t="shared" si="23"/>
        <v>33.465468521916144</v>
      </c>
    </row>
    <row r="126" spans="1:10" ht="12.75">
      <c r="A126" s="116" t="s">
        <v>308</v>
      </c>
      <c r="B126" s="116">
        <v>77.472</v>
      </c>
      <c r="C126" s="116">
        <v>3.48</v>
      </c>
      <c r="D126" s="163">
        <f t="shared" si="19"/>
        <v>22262.068965517243</v>
      </c>
      <c r="E126" s="116">
        <v>68.983</v>
      </c>
      <c r="F126" s="116">
        <v>2.895</v>
      </c>
      <c r="G126" s="163">
        <f t="shared" si="20"/>
        <v>23828.32469775475</v>
      </c>
      <c r="H126" s="150">
        <f t="shared" si="21"/>
        <v>12.305930446631763</v>
      </c>
      <c r="I126" s="150">
        <f t="shared" si="22"/>
        <v>20.207253886010363</v>
      </c>
      <c r="J126" s="150">
        <f t="shared" si="23"/>
        <v>-6.573083723276144</v>
      </c>
    </row>
    <row r="127" spans="1:10" ht="12.75">
      <c r="A127" s="116" t="s">
        <v>307</v>
      </c>
      <c r="B127" s="116">
        <v>69.542</v>
      </c>
      <c r="C127" s="116">
        <v>4.214</v>
      </c>
      <c r="D127" s="163">
        <f t="shared" si="19"/>
        <v>16502.610346464164</v>
      </c>
      <c r="E127" s="116">
        <v>4.723</v>
      </c>
      <c r="F127" s="116">
        <v>0.863</v>
      </c>
      <c r="G127" s="163">
        <f t="shared" si="20"/>
        <v>5472.769409038238</v>
      </c>
      <c r="H127" s="150">
        <f t="shared" si="21"/>
        <v>1372.411602794834</v>
      </c>
      <c r="I127" s="150">
        <f t="shared" si="22"/>
        <v>388.2966396292005</v>
      </c>
      <c r="J127" s="150">
        <f t="shared" si="23"/>
        <v>201.54039231417687</v>
      </c>
    </row>
    <row r="128" spans="1:10" ht="12.75">
      <c r="A128" s="116" t="s">
        <v>382</v>
      </c>
      <c r="B128" s="116">
        <v>26.898</v>
      </c>
      <c r="C128" s="116">
        <v>3.6</v>
      </c>
      <c r="D128" s="163">
        <f t="shared" si="19"/>
        <v>7471.666666666666</v>
      </c>
      <c r="E128" s="116">
        <v>4.164</v>
      </c>
      <c r="F128" s="116">
        <v>0.576</v>
      </c>
      <c r="G128" s="163">
        <f t="shared" si="20"/>
        <v>7229.166666666667</v>
      </c>
      <c r="H128" s="150">
        <f t="shared" si="21"/>
        <v>545.9654178674352</v>
      </c>
      <c r="I128" s="150">
        <f t="shared" si="22"/>
        <v>525</v>
      </c>
      <c r="J128" s="150">
        <f t="shared" si="23"/>
        <v>3.3544668587896127</v>
      </c>
    </row>
    <row r="129" spans="1:10" ht="12.75">
      <c r="A129" s="116" t="s">
        <v>318</v>
      </c>
      <c r="B129" s="116">
        <v>24.096</v>
      </c>
      <c r="C129" s="116">
        <v>1.02</v>
      </c>
      <c r="D129" s="163">
        <f t="shared" si="19"/>
        <v>23623.529411764706</v>
      </c>
      <c r="E129" s="116">
        <v>27.766</v>
      </c>
      <c r="F129" s="116">
        <v>1.155</v>
      </c>
      <c r="G129" s="163">
        <f t="shared" si="20"/>
        <v>24039.82683982684</v>
      </c>
      <c r="H129" s="150">
        <f t="shared" si="21"/>
        <v>-13.217604264208019</v>
      </c>
      <c r="I129" s="150">
        <f t="shared" si="22"/>
        <v>-11.688311688311687</v>
      </c>
      <c r="J129" s="150">
        <f t="shared" si="23"/>
        <v>-1.7316989462355599</v>
      </c>
    </row>
    <row r="130" spans="1:10" ht="12.75">
      <c r="A130" s="165" t="s">
        <v>15</v>
      </c>
      <c r="B130" s="165">
        <f>SUM(B115:B129)</f>
        <v>22225.286000000004</v>
      </c>
      <c r="C130" s="165">
        <f>SUM(C115:C129)</f>
        <v>3372.5860000000007</v>
      </c>
      <c r="D130" s="166">
        <f t="shared" si="19"/>
        <v>6589.983472623085</v>
      </c>
      <c r="E130" s="165">
        <f>SUM(E115:E129)</f>
        <v>18940.142999999996</v>
      </c>
      <c r="F130" s="165">
        <f>SUM(F115:F129)</f>
        <v>2941.9099999999994</v>
      </c>
      <c r="G130" s="166">
        <f t="shared" si="20"/>
        <v>6438.042972082762</v>
      </c>
      <c r="H130" s="167">
        <f aca="true" t="shared" si="24" ref="H130:J131">SUM(B130-E130)*100/E130</f>
        <v>17.344869043491425</v>
      </c>
      <c r="I130" s="167">
        <f t="shared" si="24"/>
        <v>14.639332950362226</v>
      </c>
      <c r="J130" s="167">
        <f t="shared" si="24"/>
        <v>2.360041726953063</v>
      </c>
    </row>
    <row r="131" spans="1:10" ht="12.75">
      <c r="A131" s="168" t="s">
        <v>310</v>
      </c>
      <c r="B131" s="162">
        <f>B133-B130</f>
        <v>77.7139999999963</v>
      </c>
      <c r="C131" s="162">
        <f>C133-C130</f>
        <v>7.413999999999305</v>
      </c>
      <c r="D131" s="163">
        <f t="shared" si="19"/>
        <v>10482.060965740975</v>
      </c>
      <c r="E131" s="162">
        <f>E133-E130</f>
        <v>614.8570000000036</v>
      </c>
      <c r="F131" s="162">
        <f>F133-F130</f>
        <v>84.0900000000006</v>
      </c>
      <c r="G131" s="163">
        <f t="shared" si="20"/>
        <v>7311.892020454266</v>
      </c>
      <c r="H131" s="150">
        <f t="shared" si="24"/>
        <v>-87.36063832728654</v>
      </c>
      <c r="I131" s="150">
        <f t="shared" si="24"/>
        <v>-91.18325603520127</v>
      </c>
      <c r="J131" s="150">
        <f t="shared" si="24"/>
        <v>43.356342468112054</v>
      </c>
    </row>
    <row r="132" spans="1:10" ht="12.75">
      <c r="A132" s="168"/>
      <c r="B132" s="162"/>
      <c r="C132" s="169"/>
      <c r="D132" s="169"/>
      <c r="E132" s="169"/>
      <c r="F132" s="169"/>
      <c r="G132" s="169"/>
      <c r="H132" s="150"/>
      <c r="I132" s="150"/>
      <c r="J132" s="150"/>
    </row>
    <row r="133" spans="1:10" ht="12.75">
      <c r="A133" s="171" t="s">
        <v>69</v>
      </c>
      <c r="B133" s="172">
        <f>B9</f>
        <v>22303</v>
      </c>
      <c r="C133" s="172">
        <f>C9</f>
        <v>3380</v>
      </c>
      <c r="D133" s="174">
        <f>(B133*1000)/C133</f>
        <v>6598.5207100591715</v>
      </c>
      <c r="E133" s="173">
        <f>E9</f>
        <v>19555</v>
      </c>
      <c r="F133" s="173">
        <f>F9</f>
        <v>3026</v>
      </c>
      <c r="G133" s="174">
        <f>(E133*1000)/F133</f>
        <v>6462.326503635162</v>
      </c>
      <c r="H133" s="154">
        <f>SUM(B133-E133)*100/E133</f>
        <v>14.052671950907696</v>
      </c>
      <c r="I133" s="154">
        <f>SUM(C133-F133)*100/F133</f>
        <v>11.698612029081296</v>
      </c>
      <c r="J133" s="154">
        <f>SUM(D133-G133)*100/G133</f>
        <v>2.1075104507238662</v>
      </c>
    </row>
    <row r="134" spans="1:10" ht="12.75">
      <c r="A134" s="4" t="s">
        <v>159</v>
      </c>
      <c r="B134" s="3"/>
      <c r="C134" s="3"/>
      <c r="D134" s="3"/>
      <c r="E134" s="3"/>
      <c r="F134" s="3"/>
      <c r="G134" s="38"/>
      <c r="H134" s="3"/>
      <c r="I134" s="3"/>
      <c r="J134" s="3"/>
    </row>
  </sheetData>
  <mergeCells count="38">
    <mergeCell ref="A1:J1"/>
    <mergeCell ref="A3:A4"/>
    <mergeCell ref="B3:D3"/>
    <mergeCell ref="E3:G3"/>
    <mergeCell ref="H3:J3"/>
    <mergeCell ref="H4:J4"/>
    <mergeCell ref="A18:J18"/>
    <mergeCell ref="A19:J19"/>
    <mergeCell ref="A23:A24"/>
    <mergeCell ref="B23:D23"/>
    <mergeCell ref="E23:G23"/>
    <mergeCell ref="H23:J23"/>
    <mergeCell ref="H24:J24"/>
    <mergeCell ref="A21:C21"/>
    <mergeCell ref="A47:J47"/>
    <mergeCell ref="A48:J48"/>
    <mergeCell ref="A52:A53"/>
    <mergeCell ref="B52:D52"/>
    <mergeCell ref="E52:G52"/>
    <mergeCell ref="H52:J52"/>
    <mergeCell ref="H53:J53"/>
    <mergeCell ref="A50:C50"/>
    <mergeCell ref="A76:J76"/>
    <mergeCell ref="A77:J77"/>
    <mergeCell ref="A79:C79"/>
    <mergeCell ref="A81:A82"/>
    <mergeCell ref="B81:D81"/>
    <mergeCell ref="E81:G81"/>
    <mergeCell ref="H81:J81"/>
    <mergeCell ref="H82:J82"/>
    <mergeCell ref="A106:J106"/>
    <mergeCell ref="A107:J107"/>
    <mergeCell ref="A109:C109"/>
    <mergeCell ref="A111:A112"/>
    <mergeCell ref="B111:D111"/>
    <mergeCell ref="E111:G111"/>
    <mergeCell ref="H111:J111"/>
    <mergeCell ref="H112:J112"/>
  </mergeCells>
  <printOptions horizontalCentered="1"/>
  <pageMargins left="0.1968503937007874" right="0.1968503937007874" top="0.3937007874015748" bottom="0.1968503937007874" header="0.5118110236220472" footer="0.5118110236220472"/>
  <pageSetup horizontalDpi="1200" verticalDpi="1200" orientation="portrait" paperSize="9" scale="85" r:id="rId1"/>
  <rowBreaks count="1" manualBreakCount="1">
    <brk id="75" max="255" man="1"/>
  </rowBreaks>
  <ignoredErrors>
    <ignoredError sqref="D42 D43:D45 D71:D72 D101:D103 D74 D100 D131:D133 D130" formula="1"/>
    <ignoredError sqref="H7:J7 D7" evalError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A1" sqref="A1:G1"/>
    </sheetView>
  </sheetViews>
  <sheetFormatPr defaultColWidth="9.140625" defaultRowHeight="12.75"/>
  <cols>
    <col min="1" max="1" width="20.7109375" style="350" customWidth="1"/>
    <col min="2" max="7" width="11.7109375" style="350" customWidth="1"/>
    <col min="8" max="16384" width="9.140625" style="350" customWidth="1"/>
  </cols>
  <sheetData>
    <row r="1" spans="1:7" ht="19.5" customHeight="1">
      <c r="A1" s="501" t="s">
        <v>256</v>
      </c>
      <c r="B1" s="501"/>
      <c r="C1" s="501"/>
      <c r="D1" s="501"/>
      <c r="E1" s="501"/>
      <c r="F1" s="501"/>
      <c r="G1" s="501"/>
    </row>
    <row r="2" ht="19.5" customHeight="1"/>
    <row r="3" spans="1:7" ht="19.5" customHeight="1">
      <c r="A3" s="490" t="s">
        <v>161</v>
      </c>
      <c r="B3" s="503" t="s">
        <v>371</v>
      </c>
      <c r="C3" s="493"/>
      <c r="D3" s="503" t="s">
        <v>372</v>
      </c>
      <c r="E3" s="493"/>
      <c r="F3" s="494" t="s">
        <v>58</v>
      </c>
      <c r="G3" s="494"/>
    </row>
    <row r="4" spans="1:7" ht="19.5" customHeight="1">
      <c r="A4" s="502"/>
      <c r="B4" s="146" t="s">
        <v>1</v>
      </c>
      <c r="C4" s="146" t="s">
        <v>59</v>
      </c>
      <c r="D4" s="146" t="s">
        <v>1</v>
      </c>
      <c r="E4" s="146" t="s">
        <v>59</v>
      </c>
      <c r="F4" s="493" t="s">
        <v>270</v>
      </c>
      <c r="G4" s="493"/>
    </row>
    <row r="5" spans="1:7" ht="19.5" customHeight="1">
      <c r="A5" s="121"/>
      <c r="B5" s="147" t="s">
        <v>257</v>
      </c>
      <c r="C5" s="147" t="s">
        <v>258</v>
      </c>
      <c r="D5" s="147" t="s">
        <v>257</v>
      </c>
      <c r="E5" s="147" t="s">
        <v>258</v>
      </c>
      <c r="F5" s="147" t="s">
        <v>1</v>
      </c>
      <c r="G5" s="147" t="s">
        <v>59</v>
      </c>
    </row>
    <row r="6" spans="1:7" ht="19.5" customHeight="1">
      <c r="A6" s="351" t="s">
        <v>151</v>
      </c>
      <c r="B6" s="352">
        <v>133164</v>
      </c>
      <c r="C6" s="352">
        <v>489.65</v>
      </c>
      <c r="D6" s="352">
        <v>0</v>
      </c>
      <c r="E6" s="352">
        <v>0</v>
      </c>
      <c r="F6" s="353">
        <v>0</v>
      </c>
      <c r="G6" s="353">
        <v>0</v>
      </c>
    </row>
    <row r="7" spans="1:7" ht="19.5" customHeight="1">
      <c r="A7" s="351" t="s">
        <v>316</v>
      </c>
      <c r="B7" s="343">
        <v>1662</v>
      </c>
      <c r="C7" s="343">
        <v>5.666666666666667</v>
      </c>
      <c r="D7" s="343">
        <v>2062</v>
      </c>
      <c r="E7" s="343">
        <v>7</v>
      </c>
      <c r="F7" s="354">
        <f>SUM(B7-D7)*100/D7</f>
        <v>-19.398642095053347</v>
      </c>
      <c r="G7" s="354">
        <f>SUM(C7-E7)*100/E7</f>
        <v>-19.047619047619044</v>
      </c>
    </row>
    <row r="8" spans="1:7" ht="19.5" customHeight="1">
      <c r="A8" s="351" t="s">
        <v>64</v>
      </c>
      <c r="B8" s="343">
        <v>240520</v>
      </c>
      <c r="C8" s="343">
        <v>202.84333333333333</v>
      </c>
      <c r="D8" s="343">
        <v>141512</v>
      </c>
      <c r="E8" s="343">
        <v>124</v>
      </c>
      <c r="F8" s="354">
        <f aca="true" t="shared" si="0" ref="F8:G11">SUM(B8-D8)*100/D8</f>
        <v>69.96438464582509</v>
      </c>
      <c r="G8" s="354">
        <f t="shared" si="0"/>
        <v>63.58333333333333</v>
      </c>
    </row>
    <row r="9" spans="1:7" ht="19.5" customHeight="1">
      <c r="A9" s="351" t="s">
        <v>224</v>
      </c>
      <c r="B9" s="343">
        <v>6000987</v>
      </c>
      <c r="C9" s="343">
        <v>24468.123333333337</v>
      </c>
      <c r="D9" s="343">
        <v>3756277</v>
      </c>
      <c r="E9" s="343">
        <v>12140</v>
      </c>
      <c r="F9" s="354">
        <f t="shared" si="0"/>
        <v>59.75890489439411</v>
      </c>
      <c r="G9" s="354">
        <f t="shared" si="0"/>
        <v>101.5496155958265</v>
      </c>
    </row>
    <row r="10" spans="1:7" ht="19.5" customHeight="1">
      <c r="A10" s="351" t="s">
        <v>281</v>
      </c>
      <c r="B10" s="343">
        <v>22005826</v>
      </c>
      <c r="C10" s="343">
        <v>22445.918833333333</v>
      </c>
      <c r="D10" s="343">
        <v>29133294</v>
      </c>
      <c r="E10" s="343">
        <v>17311</v>
      </c>
      <c r="F10" s="354">
        <f t="shared" si="0"/>
        <v>-24.46502616559597</v>
      </c>
      <c r="G10" s="354">
        <f t="shared" si="0"/>
        <v>29.662751044615174</v>
      </c>
    </row>
    <row r="11" spans="1:7" ht="19.5" customHeight="1">
      <c r="A11" s="355" t="s">
        <v>2</v>
      </c>
      <c r="B11" s="173">
        <f>SUM(B6:B10)</f>
        <v>28382159</v>
      </c>
      <c r="C11" s="173">
        <f>SUM(C6:C10)</f>
        <v>47612.20216666667</v>
      </c>
      <c r="D11" s="173">
        <f>SUM(D6:D10)</f>
        <v>33033145</v>
      </c>
      <c r="E11" s="173">
        <f>SUM(E6:E10)</f>
        <v>29582</v>
      </c>
      <c r="F11" s="356">
        <f t="shared" si="0"/>
        <v>-14.07975534875653</v>
      </c>
      <c r="G11" s="356">
        <f t="shared" si="0"/>
        <v>60.949909291686396</v>
      </c>
    </row>
    <row r="12" spans="1:7" ht="19.5" customHeight="1">
      <c r="A12" s="4" t="s">
        <v>159</v>
      </c>
      <c r="B12" s="3"/>
      <c r="C12" s="3"/>
      <c r="D12" s="3"/>
      <c r="E12" s="3"/>
      <c r="F12" s="3"/>
      <c r="G12" s="3"/>
    </row>
    <row r="13" spans="1:7" ht="12" customHeight="1">
      <c r="A13" s="247"/>
      <c r="B13" s="3"/>
      <c r="C13" s="3"/>
      <c r="D13" s="3"/>
      <c r="E13" s="3"/>
      <c r="F13" s="3"/>
      <c r="G13" s="3"/>
    </row>
    <row r="14" spans="1:7" ht="12" customHeight="1">
      <c r="A14" s="247"/>
      <c r="B14" s="3"/>
      <c r="C14" s="3"/>
      <c r="D14" s="3"/>
      <c r="E14" s="3"/>
      <c r="F14" s="3"/>
      <c r="G14" s="3"/>
    </row>
    <row r="15" spans="1:7" ht="12" customHeight="1">
      <c r="A15" s="247"/>
      <c r="B15" s="3"/>
      <c r="C15" s="3"/>
      <c r="D15" s="3"/>
      <c r="E15" s="3"/>
      <c r="F15" s="3"/>
      <c r="G15" s="3"/>
    </row>
    <row r="16" spans="1:7" ht="12" customHeight="1">
      <c r="A16" s="247"/>
      <c r="B16" s="3"/>
      <c r="C16" s="3"/>
      <c r="D16" s="3"/>
      <c r="E16" s="3"/>
      <c r="F16" s="3"/>
      <c r="G16" s="3"/>
    </row>
    <row r="17" spans="1:7" ht="12" customHeight="1">
      <c r="A17" s="247"/>
      <c r="B17" s="3"/>
      <c r="C17" s="3"/>
      <c r="D17" s="3"/>
      <c r="E17" s="3"/>
      <c r="F17" s="3"/>
      <c r="G17" s="3"/>
    </row>
  </sheetData>
  <mergeCells count="6">
    <mergeCell ref="A1:G1"/>
    <mergeCell ref="A3:A4"/>
    <mergeCell ref="B3:C3"/>
    <mergeCell ref="D3:E3"/>
    <mergeCell ref="F3:G3"/>
    <mergeCell ref="F4:G4"/>
  </mergeCells>
  <printOptions horizontalCentered="1"/>
  <pageMargins left="0.2755905511811024" right="0.2755905511811024" top="0.7874015748031497" bottom="0.7874015748031497" header="0.5118110236220472" footer="0.5118110236220472"/>
  <pageSetup horizontalDpi="1200" verticalDpi="1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51"/>
  <sheetViews>
    <sheetView zoomScale="90" zoomScaleNormal="90" workbookViewId="0" topLeftCell="A2">
      <selection activeCell="A3" sqref="A3:I3"/>
    </sheetView>
  </sheetViews>
  <sheetFormatPr defaultColWidth="9.140625" defaultRowHeight="12.75"/>
  <cols>
    <col min="1" max="1" width="28.140625" style="273" customWidth="1"/>
    <col min="2" max="4" width="11.28125" style="273" customWidth="1"/>
    <col min="5" max="5" width="12.00390625" style="273" customWidth="1"/>
    <col min="6" max="6" width="10.28125" style="273" customWidth="1"/>
    <col min="7" max="7" width="9.421875" style="273" customWidth="1"/>
    <col min="8" max="8" width="10.28125" style="273" customWidth="1"/>
    <col min="9" max="9" width="16.421875" style="273" customWidth="1"/>
    <col min="10" max="16384" width="9.140625" style="2" customWidth="1"/>
  </cols>
  <sheetData>
    <row r="1" spans="1:9" ht="18" customHeight="1">
      <c r="A1" s="504" t="s">
        <v>42</v>
      </c>
      <c r="B1" s="504"/>
      <c r="C1" s="504"/>
      <c r="D1" s="504"/>
      <c r="E1" s="504"/>
      <c r="F1" s="504"/>
      <c r="G1" s="504"/>
      <c r="H1" s="504"/>
      <c r="I1" s="504"/>
    </row>
    <row r="2" spans="1:9" ht="18" customHeight="1">
      <c r="A2" s="505" t="s">
        <v>321</v>
      </c>
      <c r="B2" s="505"/>
      <c r="C2" s="505"/>
      <c r="D2" s="505"/>
      <c r="E2" s="505"/>
      <c r="F2" s="505"/>
      <c r="G2" s="505"/>
      <c r="H2" s="505"/>
      <c r="I2" s="505"/>
    </row>
    <row r="3" spans="1:9" ht="18" customHeight="1">
      <c r="A3" s="506" t="s">
        <v>331</v>
      </c>
      <c r="B3" s="506"/>
      <c r="C3" s="506"/>
      <c r="D3" s="506"/>
      <c r="E3" s="506"/>
      <c r="F3" s="506"/>
      <c r="G3" s="506"/>
      <c r="H3" s="506"/>
      <c r="I3" s="506"/>
    </row>
    <row r="4" spans="1:9" ht="17.25" customHeight="1">
      <c r="A4" s="507">
        <v>41518</v>
      </c>
      <c r="B4" s="507"/>
      <c r="C4" s="507"/>
      <c r="D4" s="507"/>
      <c r="E4" s="507"/>
      <c r="F4" s="507"/>
      <c r="G4" s="507"/>
      <c r="H4" s="507"/>
      <c r="I4" s="507"/>
    </row>
    <row r="5" spans="1:9" ht="19.5" customHeight="1">
      <c r="A5" s="360"/>
      <c r="B5" s="508" t="s">
        <v>51</v>
      </c>
      <c r="C5" s="508"/>
      <c r="D5" s="508"/>
      <c r="E5" s="508"/>
      <c r="F5" s="509" t="s">
        <v>52</v>
      </c>
      <c r="G5" s="510"/>
      <c r="H5" s="511"/>
      <c r="I5" s="339"/>
    </row>
    <row r="6" spans="1:9" ht="19.5" customHeight="1">
      <c r="A6" s="357" t="s">
        <v>176</v>
      </c>
      <c r="B6" s="508" t="s">
        <v>206</v>
      </c>
      <c r="C6" s="508"/>
      <c r="D6" s="508" t="s">
        <v>53</v>
      </c>
      <c r="E6" s="508"/>
      <c r="F6" s="512" t="s">
        <v>177</v>
      </c>
      <c r="G6" s="513"/>
      <c r="H6" s="514"/>
      <c r="I6" s="358" t="s">
        <v>130</v>
      </c>
    </row>
    <row r="7" spans="1:9" ht="19.5" customHeight="1">
      <c r="A7" s="357" t="s">
        <v>99</v>
      </c>
      <c r="B7" s="296" t="s">
        <v>54</v>
      </c>
      <c r="C7" s="296" t="s">
        <v>55</v>
      </c>
      <c r="D7" s="296" t="s">
        <v>54</v>
      </c>
      <c r="E7" s="296" t="s">
        <v>55</v>
      </c>
      <c r="F7" s="517" t="s">
        <v>23</v>
      </c>
      <c r="G7" s="517" t="s">
        <v>26</v>
      </c>
      <c r="H7" s="517" t="s">
        <v>2</v>
      </c>
      <c r="I7" s="515" t="s">
        <v>56</v>
      </c>
    </row>
    <row r="8" spans="1:9" ht="19.5" customHeight="1">
      <c r="A8" s="361"/>
      <c r="B8" s="296" t="s">
        <v>57</v>
      </c>
      <c r="C8" s="317" t="s">
        <v>50</v>
      </c>
      <c r="D8" s="296" t="s">
        <v>57</v>
      </c>
      <c r="E8" s="317" t="s">
        <v>50</v>
      </c>
      <c r="F8" s="518"/>
      <c r="G8" s="518"/>
      <c r="H8" s="518"/>
      <c r="I8" s="516"/>
    </row>
    <row r="9" spans="1:9" ht="22.5" customHeight="1">
      <c r="A9" s="340" t="s">
        <v>43</v>
      </c>
      <c r="B9" s="318">
        <f aca="true" t="shared" si="0" ref="B9:H9">SUM(B10:B13)</f>
        <v>199581</v>
      </c>
      <c r="C9" s="318">
        <f t="shared" si="0"/>
        <v>713349</v>
      </c>
      <c r="D9" s="318">
        <f t="shared" si="0"/>
        <v>1037348</v>
      </c>
      <c r="E9" s="318">
        <f t="shared" si="0"/>
        <v>3196751</v>
      </c>
      <c r="F9" s="318">
        <f t="shared" si="0"/>
        <v>25872</v>
      </c>
      <c r="G9" s="318">
        <f t="shared" si="0"/>
        <v>286</v>
      </c>
      <c r="H9" s="318">
        <f t="shared" si="0"/>
        <v>26158</v>
      </c>
      <c r="I9" s="341">
        <f aca="true" t="shared" si="1" ref="I9:I26">(H9/D9)*1000</f>
        <v>25.21622444926871</v>
      </c>
    </row>
    <row r="10" spans="1:9" ht="22.5" customHeight="1">
      <c r="A10" s="362" t="s">
        <v>271</v>
      </c>
      <c r="B10" s="319">
        <v>116495</v>
      </c>
      <c r="C10" s="320">
        <v>407732</v>
      </c>
      <c r="D10" s="321">
        <v>521158</v>
      </c>
      <c r="E10" s="342">
        <v>1563474</v>
      </c>
      <c r="F10" s="271">
        <v>12280</v>
      </c>
      <c r="G10" s="271">
        <v>0</v>
      </c>
      <c r="H10" s="343">
        <f aca="true" t="shared" si="2" ref="H10:H16">F10+G10</f>
        <v>12280</v>
      </c>
      <c r="I10" s="344">
        <f t="shared" si="1"/>
        <v>23.562911823285837</v>
      </c>
    </row>
    <row r="11" spans="1:9" ht="27.75" customHeight="1">
      <c r="A11" s="363" t="s">
        <v>272</v>
      </c>
      <c r="B11" s="319">
        <v>29631</v>
      </c>
      <c r="C11" s="320">
        <v>118525</v>
      </c>
      <c r="D11" s="321">
        <v>169414</v>
      </c>
      <c r="E11" s="345">
        <v>592949</v>
      </c>
      <c r="F11" s="271">
        <v>4960</v>
      </c>
      <c r="G11" s="271">
        <v>0</v>
      </c>
      <c r="H11" s="343">
        <f t="shared" si="2"/>
        <v>4960</v>
      </c>
      <c r="I11" s="344">
        <f t="shared" si="1"/>
        <v>29.277391478862434</v>
      </c>
    </row>
    <row r="12" spans="1:9" ht="27.75" customHeight="1">
      <c r="A12" s="363" t="s">
        <v>320</v>
      </c>
      <c r="B12" s="319">
        <v>42666</v>
      </c>
      <c r="C12" s="320">
        <v>149331</v>
      </c>
      <c r="D12" s="321">
        <v>309593</v>
      </c>
      <c r="E12" s="345">
        <v>928779</v>
      </c>
      <c r="F12" s="271">
        <v>8006</v>
      </c>
      <c r="G12" s="271">
        <v>186</v>
      </c>
      <c r="H12" s="343">
        <f t="shared" si="2"/>
        <v>8192</v>
      </c>
      <c r="I12" s="344">
        <f t="shared" si="1"/>
        <v>26.46054658858566</v>
      </c>
    </row>
    <row r="13" spans="1:9" ht="30.75" customHeight="1">
      <c r="A13" s="363" t="s">
        <v>273</v>
      </c>
      <c r="B13" s="319">
        <v>10789</v>
      </c>
      <c r="C13" s="320">
        <v>37761</v>
      </c>
      <c r="D13" s="322">
        <v>37183</v>
      </c>
      <c r="E13" s="345">
        <v>111549</v>
      </c>
      <c r="F13" s="271">
        <v>626</v>
      </c>
      <c r="G13" s="272">
        <v>100</v>
      </c>
      <c r="H13" s="343">
        <f t="shared" si="2"/>
        <v>726</v>
      </c>
      <c r="I13" s="344">
        <f t="shared" si="1"/>
        <v>19.525051770970606</v>
      </c>
    </row>
    <row r="14" spans="1:9" ht="22.5" customHeight="1">
      <c r="A14" s="340" t="s">
        <v>44</v>
      </c>
      <c r="B14" s="323">
        <v>45915</v>
      </c>
      <c r="C14" s="323">
        <v>151582</v>
      </c>
      <c r="D14" s="324">
        <v>453167</v>
      </c>
      <c r="E14" s="324">
        <v>1169662</v>
      </c>
      <c r="F14" s="346">
        <v>3486</v>
      </c>
      <c r="G14" s="318">
        <v>8211</v>
      </c>
      <c r="H14" s="347">
        <f t="shared" si="2"/>
        <v>11697</v>
      </c>
      <c r="I14" s="341">
        <f t="shared" si="1"/>
        <v>25.81167649012395</v>
      </c>
    </row>
    <row r="15" spans="1:9" ht="22.5" customHeight="1">
      <c r="A15" s="340" t="s">
        <v>45</v>
      </c>
      <c r="B15" s="323">
        <v>18734</v>
      </c>
      <c r="C15" s="323">
        <v>62297</v>
      </c>
      <c r="D15" s="324">
        <v>158907</v>
      </c>
      <c r="E15" s="324">
        <v>467452</v>
      </c>
      <c r="F15" s="346">
        <v>3845</v>
      </c>
      <c r="G15" s="318">
        <v>0</v>
      </c>
      <c r="H15" s="347">
        <f t="shared" si="2"/>
        <v>3845</v>
      </c>
      <c r="I15" s="341">
        <f t="shared" si="1"/>
        <v>24.196542631853852</v>
      </c>
    </row>
    <row r="16" spans="1:9" ht="22.5" customHeight="1">
      <c r="A16" s="340" t="s">
        <v>72</v>
      </c>
      <c r="B16" s="323">
        <v>16670</v>
      </c>
      <c r="C16" s="323">
        <v>55900</v>
      </c>
      <c r="D16" s="324">
        <v>65630</v>
      </c>
      <c r="E16" s="324">
        <v>210200</v>
      </c>
      <c r="F16" s="346">
        <v>1640</v>
      </c>
      <c r="G16" s="318">
        <v>0</v>
      </c>
      <c r="H16" s="347">
        <f t="shared" si="2"/>
        <v>1640</v>
      </c>
      <c r="I16" s="341">
        <f t="shared" si="1"/>
        <v>24.98857229925339</v>
      </c>
    </row>
    <row r="17" spans="1:9" ht="22.5" customHeight="1">
      <c r="A17" s="340" t="s">
        <v>46</v>
      </c>
      <c r="B17" s="323">
        <f aca="true" t="shared" si="3" ref="B17:H17">SUM(B18:B20)</f>
        <v>12494.4</v>
      </c>
      <c r="C17" s="323">
        <f t="shared" si="3"/>
        <v>41785.5</v>
      </c>
      <c r="D17" s="323">
        <f t="shared" si="3"/>
        <v>134511.1</v>
      </c>
      <c r="E17" s="323">
        <f t="shared" si="3"/>
        <v>308917.10000000003</v>
      </c>
      <c r="F17" s="323">
        <f t="shared" si="3"/>
        <v>1092</v>
      </c>
      <c r="G17" s="323">
        <f t="shared" si="3"/>
        <v>726</v>
      </c>
      <c r="H17" s="323">
        <f t="shared" si="3"/>
        <v>1818</v>
      </c>
      <c r="I17" s="341">
        <f t="shared" si="1"/>
        <v>13.515613209616157</v>
      </c>
    </row>
    <row r="18" spans="1:9" ht="22.5" customHeight="1">
      <c r="A18" s="362" t="s">
        <v>251</v>
      </c>
      <c r="B18" s="319">
        <v>3052</v>
      </c>
      <c r="C18" s="319">
        <v>14497</v>
      </c>
      <c r="D18" s="319">
        <v>11858.5</v>
      </c>
      <c r="E18" s="322">
        <v>65150.6</v>
      </c>
      <c r="F18" s="272">
        <v>422</v>
      </c>
      <c r="G18" s="318">
        <v>0</v>
      </c>
      <c r="H18" s="352">
        <f>SUM(F18:G18)</f>
        <v>422</v>
      </c>
      <c r="I18" s="344">
        <f t="shared" si="1"/>
        <v>35.58628831639752</v>
      </c>
    </row>
    <row r="19" spans="1:9" ht="22.5" customHeight="1">
      <c r="A19" s="363" t="s">
        <v>252</v>
      </c>
      <c r="B19" s="319">
        <v>4187.4</v>
      </c>
      <c r="C19" s="319">
        <v>14760.6</v>
      </c>
      <c r="D19" s="319">
        <v>98473.7</v>
      </c>
      <c r="E19" s="322">
        <v>192023.7</v>
      </c>
      <c r="F19" s="272">
        <v>670</v>
      </c>
      <c r="G19" s="318">
        <v>0</v>
      </c>
      <c r="H19" s="352">
        <f>SUM(F19:G19)</f>
        <v>670</v>
      </c>
      <c r="I19" s="344">
        <f t="shared" si="1"/>
        <v>6.803847118570745</v>
      </c>
    </row>
    <row r="20" spans="1:9" ht="22.5" customHeight="1">
      <c r="A20" s="363" t="s">
        <v>253</v>
      </c>
      <c r="B20" s="319">
        <v>5255</v>
      </c>
      <c r="C20" s="319">
        <v>12527.9</v>
      </c>
      <c r="D20" s="319">
        <v>24178.9</v>
      </c>
      <c r="E20" s="322">
        <v>51742.8</v>
      </c>
      <c r="F20" s="272">
        <v>0</v>
      </c>
      <c r="G20" s="271">
        <v>726</v>
      </c>
      <c r="H20" s="352">
        <f>SUM(F20:G20)</f>
        <v>726</v>
      </c>
      <c r="I20" s="344">
        <f t="shared" si="1"/>
        <v>30.026179851027134</v>
      </c>
    </row>
    <row r="21" spans="1:9" ht="22.5" customHeight="1">
      <c r="A21" s="340" t="s">
        <v>47</v>
      </c>
      <c r="B21" s="323">
        <v>5465</v>
      </c>
      <c r="C21" s="323">
        <v>8580</v>
      </c>
      <c r="D21" s="324">
        <v>102840</v>
      </c>
      <c r="E21" s="324">
        <v>161459</v>
      </c>
      <c r="F21" s="346">
        <v>0</v>
      </c>
      <c r="G21" s="318">
        <v>1357</v>
      </c>
      <c r="H21" s="347">
        <f aca="true" t="shared" si="4" ref="H21:H26">F21+G21</f>
        <v>1357</v>
      </c>
      <c r="I21" s="341">
        <f t="shared" si="1"/>
        <v>13.195254764683003</v>
      </c>
    </row>
    <row r="22" spans="1:9" ht="22.5" customHeight="1">
      <c r="A22" s="340" t="s">
        <v>73</v>
      </c>
      <c r="B22" s="318">
        <v>1151</v>
      </c>
      <c r="C22" s="318">
        <v>2668</v>
      </c>
      <c r="D22" s="318">
        <v>17800</v>
      </c>
      <c r="E22" s="318">
        <v>47837.6</v>
      </c>
      <c r="F22" s="346">
        <v>1.6</v>
      </c>
      <c r="G22" s="318">
        <v>173</v>
      </c>
      <c r="H22" s="347">
        <f t="shared" si="4"/>
        <v>174.6</v>
      </c>
      <c r="I22" s="341">
        <f t="shared" si="1"/>
        <v>9.808988764044942</v>
      </c>
    </row>
    <row r="23" spans="1:9" ht="22.5" customHeight="1">
      <c r="A23" s="340" t="s">
        <v>117</v>
      </c>
      <c r="B23" s="318">
        <v>1531</v>
      </c>
      <c r="C23" s="318">
        <v>6840</v>
      </c>
      <c r="D23" s="318">
        <v>6236</v>
      </c>
      <c r="E23" s="318">
        <v>28413</v>
      </c>
      <c r="F23" s="346">
        <v>298</v>
      </c>
      <c r="G23" s="318">
        <v>0</v>
      </c>
      <c r="H23" s="347">
        <f t="shared" si="4"/>
        <v>298</v>
      </c>
      <c r="I23" s="341">
        <f t="shared" si="1"/>
        <v>47.78704297626684</v>
      </c>
    </row>
    <row r="24" spans="1:9" ht="22.5" customHeight="1">
      <c r="A24" s="340" t="s">
        <v>74</v>
      </c>
      <c r="B24" s="318">
        <v>95</v>
      </c>
      <c r="C24" s="318">
        <v>209</v>
      </c>
      <c r="D24" s="318">
        <v>6383</v>
      </c>
      <c r="E24" s="318">
        <v>14221</v>
      </c>
      <c r="F24" s="346">
        <v>0</v>
      </c>
      <c r="G24" s="318">
        <v>121</v>
      </c>
      <c r="H24" s="347">
        <f t="shared" si="4"/>
        <v>121</v>
      </c>
      <c r="I24" s="341">
        <f t="shared" si="1"/>
        <v>18.95660347798841</v>
      </c>
    </row>
    <row r="25" spans="1:9" ht="22.5" customHeight="1">
      <c r="A25" s="340" t="s">
        <v>75</v>
      </c>
      <c r="B25" s="318">
        <v>7</v>
      </c>
      <c r="C25" s="318">
        <v>15</v>
      </c>
      <c r="D25" s="318">
        <v>13276</v>
      </c>
      <c r="E25" s="318">
        <v>27880</v>
      </c>
      <c r="F25" s="346">
        <v>281.1</v>
      </c>
      <c r="G25" s="318">
        <v>0</v>
      </c>
      <c r="H25" s="347">
        <f t="shared" si="4"/>
        <v>281.1</v>
      </c>
      <c r="I25" s="341">
        <f t="shared" si="1"/>
        <v>21.173546248870146</v>
      </c>
    </row>
    <row r="26" spans="1:9" ht="22.5" customHeight="1">
      <c r="A26" s="348" t="s">
        <v>48</v>
      </c>
      <c r="B26" s="318">
        <v>644</v>
      </c>
      <c r="C26" s="318">
        <v>1751</v>
      </c>
      <c r="D26" s="318">
        <v>13767</v>
      </c>
      <c r="E26" s="318">
        <v>35243</v>
      </c>
      <c r="F26" s="346">
        <v>151</v>
      </c>
      <c r="G26" s="318">
        <v>3</v>
      </c>
      <c r="H26" s="347">
        <f t="shared" si="4"/>
        <v>154</v>
      </c>
      <c r="I26" s="341">
        <f t="shared" si="1"/>
        <v>11.186169826396457</v>
      </c>
    </row>
    <row r="27" spans="1:9" ht="22.5" customHeight="1">
      <c r="A27" s="359" t="s">
        <v>49</v>
      </c>
      <c r="B27" s="349">
        <f aca="true" t="shared" si="5" ref="B27:H27">B9+B14+B15+B16+B17+B21+B22+B23+B24+B25+B26</f>
        <v>302287.4</v>
      </c>
      <c r="C27" s="349">
        <f t="shared" si="5"/>
        <v>1044976.5</v>
      </c>
      <c r="D27" s="349">
        <f t="shared" si="5"/>
        <v>2009865.1</v>
      </c>
      <c r="E27" s="349">
        <f t="shared" si="5"/>
        <v>5668035.699999999</v>
      </c>
      <c r="F27" s="349">
        <f t="shared" si="5"/>
        <v>36666.7</v>
      </c>
      <c r="G27" s="349">
        <f t="shared" si="5"/>
        <v>10877</v>
      </c>
      <c r="H27" s="349">
        <f t="shared" si="5"/>
        <v>47543.7</v>
      </c>
      <c r="I27" s="364">
        <f>(H27/D27)*1000</f>
        <v>23.655169692732112</v>
      </c>
    </row>
    <row r="28" spans="1:8" ht="15">
      <c r="A28" s="108" t="s">
        <v>168</v>
      </c>
      <c r="H28" s="274"/>
    </row>
    <row r="29" spans="1:9" ht="15.75">
      <c r="A29"/>
      <c r="B29"/>
      <c r="C29"/>
      <c r="D29"/>
      <c r="E29"/>
      <c r="F29"/>
      <c r="G29"/>
      <c r="H29"/>
      <c r="I29" s="231"/>
    </row>
    <row r="30" spans="1:9" ht="15">
      <c r="A30"/>
      <c r="B30"/>
      <c r="C30"/>
      <c r="D30"/>
      <c r="E30"/>
      <c r="F30"/>
      <c r="G30"/>
      <c r="H30"/>
      <c r="I30" s="117"/>
    </row>
    <row r="31" spans="1:9" ht="15.75">
      <c r="A31"/>
      <c r="B31"/>
      <c r="C31"/>
      <c r="D31"/>
      <c r="E31"/>
      <c r="F31"/>
      <c r="G31"/>
      <c r="H31"/>
      <c r="I31" s="232"/>
    </row>
    <row r="32" spans="1:9" ht="15.75">
      <c r="A32" s="117"/>
      <c r="B32" s="232"/>
      <c r="C32" s="232"/>
      <c r="D32" s="233"/>
      <c r="E32" s="232"/>
      <c r="F32" s="117"/>
      <c r="G32" s="117"/>
      <c r="H32" s="117"/>
      <c r="I32" s="117"/>
    </row>
    <row r="33" spans="1:9" ht="15.75">
      <c r="A33" s="117"/>
      <c r="B33" s="232"/>
      <c r="C33" s="232"/>
      <c r="D33" s="233"/>
      <c r="E33" s="232"/>
      <c r="F33" s="117"/>
      <c r="G33" s="117"/>
      <c r="H33" s="117"/>
      <c r="I33" s="117"/>
    </row>
    <row r="34" spans="1:9" ht="15.75">
      <c r="A34" s="117"/>
      <c r="B34" s="232"/>
      <c r="C34" s="232"/>
      <c r="D34" s="233"/>
      <c r="E34" s="232"/>
      <c r="F34" s="275"/>
      <c r="G34" s="117"/>
      <c r="H34" s="117"/>
      <c r="I34" s="117"/>
    </row>
    <row r="35" spans="1:9" ht="15">
      <c r="A35" s="117"/>
      <c r="B35" s="117"/>
      <c r="C35" s="117"/>
      <c r="D35" s="117"/>
      <c r="E35" s="117"/>
      <c r="F35" s="275"/>
      <c r="G35" s="117"/>
      <c r="H35" s="117"/>
      <c r="I35" s="117"/>
    </row>
    <row r="36" spans="1:9" ht="15">
      <c r="A36" s="117"/>
      <c r="B36" s="117"/>
      <c r="C36" s="117"/>
      <c r="D36" s="276"/>
      <c r="E36" s="276"/>
      <c r="F36" s="275"/>
      <c r="G36" s="117"/>
      <c r="H36" s="117"/>
      <c r="I36" s="117"/>
    </row>
    <row r="37" spans="1:9" ht="15">
      <c r="A37" s="117"/>
      <c r="B37" s="117"/>
      <c r="C37" s="117"/>
      <c r="D37" s="276"/>
      <c r="E37" s="276"/>
      <c r="F37" s="275"/>
      <c r="G37" s="117"/>
      <c r="H37" s="117"/>
      <c r="I37" s="117"/>
    </row>
    <row r="38" spans="1:9" ht="15">
      <c r="A38" s="117"/>
      <c r="B38" s="117"/>
      <c r="C38" s="117"/>
      <c r="D38" s="117"/>
      <c r="E38" s="117"/>
      <c r="F38" s="117"/>
      <c r="G38" s="117"/>
      <c r="H38" s="117"/>
      <c r="I38" s="117"/>
    </row>
    <row r="40" spans="4:6" ht="15">
      <c r="D40" s="277"/>
      <c r="E40" s="277"/>
      <c r="F40" s="278"/>
    </row>
    <row r="41" spans="4:6" ht="15">
      <c r="D41" s="277"/>
      <c r="E41" s="277"/>
      <c r="F41" s="278"/>
    </row>
    <row r="42" spans="4:6" ht="15.75">
      <c r="D42" s="280"/>
      <c r="E42" s="281"/>
      <c r="F42" s="278"/>
    </row>
    <row r="43" spans="4:6" ht="15">
      <c r="D43" s="277"/>
      <c r="E43" s="277"/>
      <c r="F43" s="278"/>
    </row>
    <row r="44" spans="4:6" ht="15">
      <c r="D44" s="279"/>
      <c r="E44" s="279"/>
      <c r="F44" s="278"/>
    </row>
    <row r="45" spans="4:6" ht="15">
      <c r="D45" s="277"/>
      <c r="E45" s="277"/>
      <c r="F45" s="277"/>
    </row>
    <row r="46" spans="4:6" ht="15">
      <c r="D46" s="279"/>
      <c r="E46" s="279"/>
      <c r="F46" s="279"/>
    </row>
    <row r="47" spans="4:6" ht="15.75">
      <c r="D47" s="281"/>
      <c r="E47" s="281"/>
      <c r="F47" s="279"/>
    </row>
    <row r="48" spans="4:6" ht="15">
      <c r="D48" s="279"/>
      <c r="E48" s="282"/>
      <c r="F48" s="279"/>
    </row>
    <row r="49" spans="4:6" ht="15">
      <c r="D49" s="279"/>
      <c r="E49" s="279"/>
      <c r="F49" s="279"/>
    </row>
    <row r="50" spans="4:6" ht="15">
      <c r="D50" s="279"/>
      <c r="E50" s="279"/>
      <c r="F50" s="279"/>
    </row>
    <row r="51" spans="4:6" ht="15">
      <c r="D51" s="279"/>
      <c r="E51" s="279"/>
      <c r="F51" s="279"/>
    </row>
  </sheetData>
  <mergeCells count="13">
    <mergeCell ref="D6:E6"/>
    <mergeCell ref="F5:H5"/>
    <mergeCell ref="F6:H6"/>
    <mergeCell ref="I7:I8"/>
    <mergeCell ref="F7:F8"/>
    <mergeCell ref="G7:G8"/>
    <mergeCell ref="H7:H8"/>
    <mergeCell ref="B5:E5"/>
    <mergeCell ref="B6:C6"/>
    <mergeCell ref="A1:I1"/>
    <mergeCell ref="A2:I2"/>
    <mergeCell ref="A3:I3"/>
    <mergeCell ref="A4:I4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portrait" paperSize="9" scale="85" r:id="rId1"/>
  <ignoredErrors>
    <ignoredError sqref="B9:I26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I51"/>
  <sheetViews>
    <sheetView zoomScale="90" zoomScaleNormal="90" workbookViewId="0" topLeftCell="A2">
      <selection activeCell="A2" sqref="A2:I2"/>
    </sheetView>
  </sheetViews>
  <sheetFormatPr defaultColWidth="9.140625" defaultRowHeight="12.75"/>
  <cols>
    <col min="1" max="1" width="28.140625" style="273" customWidth="1"/>
    <col min="2" max="4" width="11.28125" style="273" customWidth="1"/>
    <col min="5" max="5" width="12.00390625" style="273" customWidth="1"/>
    <col min="6" max="6" width="10.28125" style="273" customWidth="1"/>
    <col min="7" max="7" width="9.421875" style="273" customWidth="1"/>
    <col min="8" max="8" width="10.28125" style="273" customWidth="1"/>
    <col min="9" max="9" width="16.421875" style="273" customWidth="1"/>
    <col min="10" max="16384" width="9.140625" style="2" customWidth="1"/>
  </cols>
  <sheetData>
    <row r="1" spans="1:9" ht="18" customHeight="1">
      <c r="A1" s="504" t="s">
        <v>42</v>
      </c>
      <c r="B1" s="504"/>
      <c r="C1" s="504"/>
      <c r="D1" s="504"/>
      <c r="E1" s="504"/>
      <c r="F1" s="504"/>
      <c r="G1" s="504"/>
      <c r="H1" s="504"/>
      <c r="I1" s="504"/>
    </row>
    <row r="2" spans="1:9" ht="18" customHeight="1">
      <c r="A2" s="505" t="s">
        <v>250</v>
      </c>
      <c r="B2" s="505"/>
      <c r="C2" s="505"/>
      <c r="D2" s="505"/>
      <c r="E2" s="505"/>
      <c r="F2" s="505"/>
      <c r="G2" s="505"/>
      <c r="H2" s="505"/>
      <c r="I2" s="505"/>
    </row>
    <row r="3" spans="1:9" ht="18" customHeight="1">
      <c r="A3" s="506" t="s">
        <v>171</v>
      </c>
      <c r="B3" s="506"/>
      <c r="C3" s="506"/>
      <c r="D3" s="506"/>
      <c r="E3" s="506"/>
      <c r="F3" s="506"/>
      <c r="G3" s="506"/>
      <c r="H3" s="506"/>
      <c r="I3" s="506"/>
    </row>
    <row r="4" spans="1:9" ht="17.25" customHeight="1">
      <c r="A4" s="507">
        <v>41244</v>
      </c>
      <c r="B4" s="507"/>
      <c r="C4" s="507"/>
      <c r="D4" s="507"/>
      <c r="E4" s="507"/>
      <c r="F4" s="507"/>
      <c r="G4" s="507"/>
      <c r="H4" s="507"/>
      <c r="I4" s="507"/>
    </row>
    <row r="5" spans="1:9" ht="19.5" customHeight="1">
      <c r="A5" s="360"/>
      <c r="B5" s="508" t="s">
        <v>51</v>
      </c>
      <c r="C5" s="508"/>
      <c r="D5" s="508"/>
      <c r="E5" s="508"/>
      <c r="F5" s="509" t="s">
        <v>52</v>
      </c>
      <c r="G5" s="510"/>
      <c r="H5" s="511"/>
      <c r="I5" s="339"/>
    </row>
    <row r="6" spans="1:9" ht="19.5" customHeight="1">
      <c r="A6" s="357" t="s">
        <v>176</v>
      </c>
      <c r="B6" s="508" t="s">
        <v>206</v>
      </c>
      <c r="C6" s="508"/>
      <c r="D6" s="508" t="s">
        <v>53</v>
      </c>
      <c r="E6" s="508"/>
      <c r="F6" s="512" t="s">
        <v>177</v>
      </c>
      <c r="G6" s="513"/>
      <c r="H6" s="514"/>
      <c r="I6" s="358" t="s">
        <v>130</v>
      </c>
    </row>
    <row r="7" spans="1:9" ht="19.5" customHeight="1">
      <c r="A7" s="357" t="s">
        <v>99</v>
      </c>
      <c r="B7" s="296" t="s">
        <v>54</v>
      </c>
      <c r="C7" s="296" t="s">
        <v>55</v>
      </c>
      <c r="D7" s="296" t="s">
        <v>54</v>
      </c>
      <c r="E7" s="296" t="s">
        <v>55</v>
      </c>
      <c r="F7" s="517" t="s">
        <v>23</v>
      </c>
      <c r="G7" s="517" t="s">
        <v>26</v>
      </c>
      <c r="H7" s="517" t="s">
        <v>2</v>
      </c>
      <c r="I7" s="515" t="s">
        <v>56</v>
      </c>
    </row>
    <row r="8" spans="1:9" ht="19.5" customHeight="1">
      <c r="A8" s="361"/>
      <c r="B8" s="296" t="s">
        <v>57</v>
      </c>
      <c r="C8" s="317" t="s">
        <v>50</v>
      </c>
      <c r="D8" s="296" t="s">
        <v>57</v>
      </c>
      <c r="E8" s="317" t="s">
        <v>50</v>
      </c>
      <c r="F8" s="518"/>
      <c r="G8" s="518"/>
      <c r="H8" s="518"/>
      <c r="I8" s="516"/>
    </row>
    <row r="9" spans="1:9" ht="22.5" customHeight="1">
      <c r="A9" s="340" t="s">
        <v>43</v>
      </c>
      <c r="B9" s="318">
        <f aca="true" t="shared" si="0" ref="B9:H9">SUM(B10:B13)</f>
        <v>185555</v>
      </c>
      <c r="C9" s="318">
        <f t="shared" si="0"/>
        <v>662268</v>
      </c>
      <c r="D9" s="318">
        <f t="shared" si="0"/>
        <v>1028425</v>
      </c>
      <c r="E9" s="318">
        <f t="shared" si="0"/>
        <v>3169506</v>
      </c>
      <c r="F9" s="318">
        <f t="shared" si="0"/>
        <v>26644</v>
      </c>
      <c r="G9" s="318">
        <f t="shared" si="0"/>
        <v>300</v>
      </c>
      <c r="H9" s="318">
        <f t="shared" si="0"/>
        <v>26944</v>
      </c>
      <c r="I9" s="341">
        <f aca="true" t="shared" si="1" ref="I9:I27">(H9/D9)*1000</f>
        <v>26.199285314923305</v>
      </c>
    </row>
    <row r="10" spans="1:9" ht="22.5" customHeight="1">
      <c r="A10" s="362" t="s">
        <v>271</v>
      </c>
      <c r="B10" s="319">
        <v>102700</v>
      </c>
      <c r="C10" s="320">
        <v>359449</v>
      </c>
      <c r="D10" s="321">
        <v>518082</v>
      </c>
      <c r="E10" s="342">
        <v>1554246</v>
      </c>
      <c r="F10" s="271">
        <v>13792</v>
      </c>
      <c r="G10" s="271"/>
      <c r="H10" s="343">
        <f aca="true" t="shared" si="2" ref="H10:H16">F10+G10</f>
        <v>13792</v>
      </c>
      <c r="I10" s="344">
        <f t="shared" si="1"/>
        <v>26.621268447851882</v>
      </c>
    </row>
    <row r="11" spans="1:9" ht="27.75" customHeight="1">
      <c r="A11" s="363" t="s">
        <v>272</v>
      </c>
      <c r="B11" s="319">
        <v>25650</v>
      </c>
      <c r="C11" s="320">
        <v>102600</v>
      </c>
      <c r="D11" s="321">
        <v>168463</v>
      </c>
      <c r="E11" s="345">
        <v>589620</v>
      </c>
      <c r="F11" s="271">
        <v>6231</v>
      </c>
      <c r="G11" s="271"/>
      <c r="H11" s="343">
        <f t="shared" si="2"/>
        <v>6231</v>
      </c>
      <c r="I11" s="344">
        <f t="shared" si="1"/>
        <v>36.98735033805642</v>
      </c>
    </row>
    <row r="12" spans="1:9" ht="27.75" customHeight="1">
      <c r="A12" s="363" t="s">
        <v>320</v>
      </c>
      <c r="B12" s="319">
        <v>43680</v>
      </c>
      <c r="C12" s="320">
        <v>152881</v>
      </c>
      <c r="D12" s="321">
        <v>304013</v>
      </c>
      <c r="E12" s="345">
        <v>912039</v>
      </c>
      <c r="F12" s="271">
        <v>5942</v>
      </c>
      <c r="G12" s="271">
        <v>195</v>
      </c>
      <c r="H12" s="343">
        <f t="shared" si="2"/>
        <v>6137</v>
      </c>
      <c r="I12" s="344">
        <f t="shared" si="1"/>
        <v>20.186636755665052</v>
      </c>
    </row>
    <row r="13" spans="1:9" ht="30.75" customHeight="1">
      <c r="A13" s="363" t="s">
        <v>273</v>
      </c>
      <c r="B13" s="319">
        <v>13525</v>
      </c>
      <c r="C13" s="320">
        <v>47338</v>
      </c>
      <c r="D13" s="322">
        <v>37867</v>
      </c>
      <c r="E13" s="345">
        <v>113601</v>
      </c>
      <c r="F13" s="271">
        <v>679</v>
      </c>
      <c r="G13" s="272">
        <v>105</v>
      </c>
      <c r="H13" s="343">
        <f t="shared" si="2"/>
        <v>784</v>
      </c>
      <c r="I13" s="344">
        <f t="shared" si="1"/>
        <v>20.704043098212164</v>
      </c>
    </row>
    <row r="14" spans="1:9" ht="22.5" customHeight="1">
      <c r="A14" s="340" t="s">
        <v>44</v>
      </c>
      <c r="B14" s="323">
        <v>41358</v>
      </c>
      <c r="C14" s="323">
        <v>137787</v>
      </c>
      <c r="D14" s="324">
        <v>450128</v>
      </c>
      <c r="E14" s="324">
        <v>1205211</v>
      </c>
      <c r="F14" s="346">
        <v>2789</v>
      </c>
      <c r="G14" s="318">
        <v>9713</v>
      </c>
      <c r="H14" s="347">
        <f t="shared" si="2"/>
        <v>12502</v>
      </c>
      <c r="I14" s="341">
        <f t="shared" si="1"/>
        <v>27.774321970639463</v>
      </c>
    </row>
    <row r="15" spans="1:9" ht="22.5" customHeight="1">
      <c r="A15" s="340" t="s">
        <v>45</v>
      </c>
      <c r="B15" s="323">
        <v>17525</v>
      </c>
      <c r="C15" s="323">
        <v>60097</v>
      </c>
      <c r="D15" s="324">
        <v>175137</v>
      </c>
      <c r="E15" s="324">
        <v>475873</v>
      </c>
      <c r="F15" s="346">
        <v>5356.6</v>
      </c>
      <c r="G15" s="318">
        <v>0</v>
      </c>
      <c r="H15" s="347">
        <f t="shared" si="2"/>
        <v>5356.6</v>
      </c>
      <c r="I15" s="341">
        <f t="shared" si="1"/>
        <v>30.585199015627765</v>
      </c>
    </row>
    <row r="16" spans="1:9" ht="22.5" customHeight="1">
      <c r="A16" s="340" t="s">
        <v>72</v>
      </c>
      <c r="B16" s="323">
        <v>16873</v>
      </c>
      <c r="C16" s="323">
        <v>64800</v>
      </c>
      <c r="D16" s="324">
        <v>67177</v>
      </c>
      <c r="E16" s="324">
        <v>215200</v>
      </c>
      <c r="F16" s="346">
        <v>1580</v>
      </c>
      <c r="G16" s="318">
        <v>0</v>
      </c>
      <c r="H16" s="347">
        <f t="shared" si="2"/>
        <v>1580</v>
      </c>
      <c r="I16" s="341">
        <f t="shared" si="1"/>
        <v>23.519954746416186</v>
      </c>
    </row>
    <row r="17" spans="1:9" ht="22.5" customHeight="1">
      <c r="A17" s="340" t="s">
        <v>46</v>
      </c>
      <c r="B17" s="323">
        <f aca="true" t="shared" si="3" ref="B17:H17">SUM(B18:B20)</f>
        <v>8330</v>
      </c>
      <c r="C17" s="323">
        <f t="shared" si="3"/>
        <v>26743</v>
      </c>
      <c r="D17" s="323">
        <f t="shared" si="3"/>
        <v>138213</v>
      </c>
      <c r="E17" s="323">
        <f t="shared" si="3"/>
        <v>320014</v>
      </c>
      <c r="F17" s="323">
        <f t="shared" si="3"/>
        <v>1336.5</v>
      </c>
      <c r="G17" s="323">
        <f t="shared" si="3"/>
        <v>813.1</v>
      </c>
      <c r="H17" s="323">
        <f t="shared" si="3"/>
        <v>2149.6</v>
      </c>
      <c r="I17" s="341">
        <f t="shared" si="1"/>
        <v>15.552806175974764</v>
      </c>
    </row>
    <row r="18" spans="1:9" ht="22.5" customHeight="1">
      <c r="A18" s="362" t="s">
        <v>251</v>
      </c>
      <c r="B18" s="319">
        <v>2183</v>
      </c>
      <c r="C18" s="319">
        <v>10120</v>
      </c>
      <c r="D18" s="319">
        <v>12918</v>
      </c>
      <c r="E18" s="322">
        <v>71046</v>
      </c>
      <c r="F18" s="272">
        <v>527.7</v>
      </c>
      <c r="G18" s="271">
        <v>0</v>
      </c>
      <c r="H18" s="352">
        <f>SUM(F18:G18)</f>
        <v>527.7</v>
      </c>
      <c r="I18" s="344">
        <f t="shared" si="1"/>
        <v>40.84997677659081</v>
      </c>
    </row>
    <row r="19" spans="1:9" ht="22.5" customHeight="1">
      <c r="A19" s="363" t="s">
        <v>252</v>
      </c>
      <c r="B19" s="319">
        <v>2265</v>
      </c>
      <c r="C19" s="319">
        <v>7757</v>
      </c>
      <c r="D19" s="319">
        <v>100861</v>
      </c>
      <c r="E19" s="322">
        <v>196679</v>
      </c>
      <c r="F19" s="272">
        <v>808.8</v>
      </c>
      <c r="G19" s="271">
        <v>0</v>
      </c>
      <c r="H19" s="352">
        <f>SUM(F19:G19)</f>
        <v>808.8</v>
      </c>
      <c r="I19" s="344">
        <f t="shared" si="1"/>
        <v>8.018956782106066</v>
      </c>
    </row>
    <row r="20" spans="1:9" ht="22.5" customHeight="1">
      <c r="A20" s="363" t="s">
        <v>253</v>
      </c>
      <c r="B20" s="319">
        <v>3882</v>
      </c>
      <c r="C20" s="319">
        <v>8866</v>
      </c>
      <c r="D20" s="319">
        <v>24434</v>
      </c>
      <c r="E20" s="322">
        <v>52289</v>
      </c>
      <c r="F20" s="272">
        <v>0</v>
      </c>
      <c r="G20" s="271">
        <v>813.1</v>
      </c>
      <c r="H20" s="352">
        <f>SUM(F20:G20)</f>
        <v>813.1</v>
      </c>
      <c r="I20" s="344">
        <f t="shared" si="1"/>
        <v>33.27740034378325</v>
      </c>
    </row>
    <row r="21" spans="1:9" ht="22.5" customHeight="1">
      <c r="A21" s="340" t="s">
        <v>47</v>
      </c>
      <c r="B21" s="323">
        <v>5714</v>
      </c>
      <c r="C21" s="323">
        <v>8834</v>
      </c>
      <c r="D21" s="324">
        <v>125667</v>
      </c>
      <c r="E21" s="324">
        <v>194281</v>
      </c>
      <c r="F21" s="346">
        <v>0</v>
      </c>
      <c r="G21" s="318">
        <v>1367</v>
      </c>
      <c r="H21" s="347">
        <f aca="true" t="shared" si="4" ref="H21:H26">F21+G21</f>
        <v>1367</v>
      </c>
      <c r="I21" s="341">
        <f t="shared" si="1"/>
        <v>10.877955230887983</v>
      </c>
    </row>
    <row r="22" spans="1:9" ht="22.5" customHeight="1">
      <c r="A22" s="340" t="s">
        <v>73</v>
      </c>
      <c r="B22" s="318">
        <v>1747</v>
      </c>
      <c r="C22" s="318">
        <v>4050</v>
      </c>
      <c r="D22" s="318">
        <v>21028</v>
      </c>
      <c r="E22" s="318">
        <v>48262</v>
      </c>
      <c r="F22" s="346">
        <v>2.5</v>
      </c>
      <c r="G22" s="318">
        <v>121.6</v>
      </c>
      <c r="H22" s="347">
        <f t="shared" si="4"/>
        <v>124.1</v>
      </c>
      <c r="I22" s="341">
        <f t="shared" si="1"/>
        <v>5.901654936275442</v>
      </c>
    </row>
    <row r="23" spans="1:9" ht="22.5" customHeight="1">
      <c r="A23" s="340" t="s">
        <v>117</v>
      </c>
      <c r="B23" s="318">
        <v>1707</v>
      </c>
      <c r="C23" s="318">
        <v>7182</v>
      </c>
      <c r="D23" s="318">
        <v>6320</v>
      </c>
      <c r="E23" s="318">
        <v>35558</v>
      </c>
      <c r="F23" s="346">
        <v>247.4</v>
      </c>
      <c r="G23" s="318">
        <v>0</v>
      </c>
      <c r="H23" s="347">
        <f t="shared" si="4"/>
        <v>247.4</v>
      </c>
      <c r="I23" s="341">
        <f t="shared" si="1"/>
        <v>39.14556962025317</v>
      </c>
    </row>
    <row r="24" spans="1:9" ht="22.5" customHeight="1">
      <c r="A24" s="340" t="s">
        <v>74</v>
      </c>
      <c r="B24" s="318">
        <v>140</v>
      </c>
      <c r="C24" s="318">
        <v>312</v>
      </c>
      <c r="D24" s="318">
        <v>10249</v>
      </c>
      <c r="E24" s="318">
        <v>22855</v>
      </c>
      <c r="F24" s="346">
        <v>0</v>
      </c>
      <c r="G24" s="318">
        <v>167</v>
      </c>
      <c r="H24" s="347">
        <f t="shared" si="4"/>
        <v>167</v>
      </c>
      <c r="I24" s="341">
        <f t="shared" si="1"/>
        <v>16.294272611962143</v>
      </c>
    </row>
    <row r="25" spans="1:9" ht="22.5" customHeight="1">
      <c r="A25" s="340" t="s">
        <v>75</v>
      </c>
      <c r="B25" s="318">
        <v>7</v>
      </c>
      <c r="C25" s="318">
        <v>15</v>
      </c>
      <c r="D25" s="318">
        <v>13225</v>
      </c>
      <c r="E25" s="318">
        <v>27773</v>
      </c>
      <c r="F25" s="346">
        <v>262.2</v>
      </c>
      <c r="G25" s="318">
        <v>0</v>
      </c>
      <c r="H25" s="347">
        <f t="shared" si="4"/>
        <v>262.2</v>
      </c>
      <c r="I25" s="341">
        <f t="shared" si="1"/>
        <v>19.82608695652174</v>
      </c>
    </row>
    <row r="26" spans="1:9" ht="22.5" customHeight="1">
      <c r="A26" s="348" t="s">
        <v>48</v>
      </c>
      <c r="B26" s="318">
        <v>663</v>
      </c>
      <c r="C26" s="318">
        <v>1459</v>
      </c>
      <c r="D26" s="318">
        <v>14169</v>
      </c>
      <c r="E26" s="318">
        <v>31172</v>
      </c>
      <c r="F26" s="346">
        <v>125.8</v>
      </c>
      <c r="G26" s="318">
        <v>0.4</v>
      </c>
      <c r="H26" s="347">
        <f t="shared" si="4"/>
        <v>126.2</v>
      </c>
      <c r="I26" s="341">
        <f t="shared" si="1"/>
        <v>8.906768296986378</v>
      </c>
    </row>
    <row r="27" spans="1:9" ht="22.5" customHeight="1">
      <c r="A27" s="359" t="s">
        <v>49</v>
      </c>
      <c r="B27" s="349">
        <f aca="true" t="shared" si="5" ref="B27:H27">B9+B14+B15+B16+B17+B21+B22+B23+B24+B25+B26</f>
        <v>279619</v>
      </c>
      <c r="C27" s="349">
        <f t="shared" si="5"/>
        <v>973547</v>
      </c>
      <c r="D27" s="349">
        <f t="shared" si="5"/>
        <v>2049738</v>
      </c>
      <c r="E27" s="349">
        <f t="shared" si="5"/>
        <v>5745705</v>
      </c>
      <c r="F27" s="349">
        <f t="shared" si="5"/>
        <v>38344</v>
      </c>
      <c r="G27" s="349">
        <f t="shared" si="5"/>
        <v>12482.1</v>
      </c>
      <c r="H27" s="349">
        <f t="shared" si="5"/>
        <v>50826.09999999999</v>
      </c>
      <c r="I27" s="364">
        <f t="shared" si="1"/>
        <v>24.796388611617676</v>
      </c>
    </row>
    <row r="28" spans="1:8" ht="15">
      <c r="A28" s="108" t="s">
        <v>168</v>
      </c>
      <c r="H28" s="274"/>
    </row>
    <row r="29" spans="1:9" ht="15.75">
      <c r="A29"/>
      <c r="B29"/>
      <c r="C29"/>
      <c r="D29"/>
      <c r="E29"/>
      <c r="F29"/>
      <c r="G29"/>
      <c r="H29"/>
      <c r="I29" s="231"/>
    </row>
    <row r="30" spans="1:9" ht="15">
      <c r="A30"/>
      <c r="B30"/>
      <c r="C30"/>
      <c r="D30"/>
      <c r="E30"/>
      <c r="F30"/>
      <c r="G30"/>
      <c r="H30"/>
      <c r="I30" s="117"/>
    </row>
    <row r="31" spans="1:9" ht="15.75">
      <c r="A31"/>
      <c r="B31"/>
      <c r="C31"/>
      <c r="D31"/>
      <c r="E31"/>
      <c r="F31"/>
      <c r="G31"/>
      <c r="H31"/>
      <c r="I31" s="232"/>
    </row>
    <row r="32" spans="1:9" ht="15.75">
      <c r="A32" s="117"/>
      <c r="B32" s="232"/>
      <c r="C32" s="232"/>
      <c r="D32" s="233"/>
      <c r="E32" s="232"/>
      <c r="F32" s="117"/>
      <c r="G32" s="117"/>
      <c r="H32" s="117"/>
      <c r="I32" s="117"/>
    </row>
    <row r="33" spans="1:9" ht="15.75">
      <c r="A33" s="117"/>
      <c r="B33" s="232"/>
      <c r="C33" s="232"/>
      <c r="D33" s="233"/>
      <c r="E33" s="232"/>
      <c r="F33" s="117"/>
      <c r="G33" s="117"/>
      <c r="H33" s="117"/>
      <c r="I33" s="117"/>
    </row>
    <row r="34" spans="1:9" ht="15.75">
      <c r="A34" s="117"/>
      <c r="B34" s="232"/>
      <c r="C34" s="232"/>
      <c r="D34" s="233"/>
      <c r="E34" s="232"/>
      <c r="F34" s="275"/>
      <c r="G34" s="117"/>
      <c r="H34" s="117"/>
      <c r="I34" s="117"/>
    </row>
    <row r="35" spans="1:9" ht="15">
      <c r="A35" s="117"/>
      <c r="B35" s="117"/>
      <c r="C35" s="117"/>
      <c r="D35" s="117"/>
      <c r="E35" s="117"/>
      <c r="F35" s="275"/>
      <c r="G35" s="117"/>
      <c r="H35" s="117"/>
      <c r="I35" s="117"/>
    </row>
    <row r="36" spans="1:9" ht="15">
      <c r="A36" s="117"/>
      <c r="B36" s="117"/>
      <c r="C36" s="117"/>
      <c r="D36" s="276"/>
      <c r="E36" s="276"/>
      <c r="F36" s="275"/>
      <c r="G36" s="117"/>
      <c r="H36" s="117"/>
      <c r="I36" s="117"/>
    </row>
    <row r="37" spans="1:9" ht="15">
      <c r="A37" s="117"/>
      <c r="B37" s="117"/>
      <c r="C37" s="117"/>
      <c r="D37" s="276"/>
      <c r="E37" s="276"/>
      <c r="F37" s="275"/>
      <c r="G37" s="117"/>
      <c r="H37" s="117"/>
      <c r="I37" s="117"/>
    </row>
    <row r="38" spans="1:9" ht="15">
      <c r="A38" s="117"/>
      <c r="B38" s="117"/>
      <c r="C38" s="117"/>
      <c r="D38" s="117"/>
      <c r="E38" s="117"/>
      <c r="F38" s="117"/>
      <c r="G38" s="117"/>
      <c r="H38" s="117"/>
      <c r="I38" s="117"/>
    </row>
    <row r="40" spans="4:6" ht="15">
      <c r="D40" s="277"/>
      <c r="E40" s="277"/>
      <c r="F40" s="278"/>
    </row>
    <row r="41" spans="4:6" ht="15">
      <c r="D41" s="277"/>
      <c r="E41" s="277"/>
      <c r="F41" s="278"/>
    </row>
    <row r="42" spans="4:6" ht="15.75">
      <c r="D42" s="280"/>
      <c r="E42" s="281"/>
      <c r="F42" s="278"/>
    </row>
    <row r="43" spans="4:6" ht="15">
      <c r="D43" s="277"/>
      <c r="E43" s="277"/>
      <c r="F43" s="278"/>
    </row>
    <row r="44" spans="4:6" ht="15">
      <c r="D44" s="279"/>
      <c r="E44" s="279"/>
      <c r="F44" s="278"/>
    </row>
    <row r="45" spans="4:6" ht="15">
      <c r="D45" s="277"/>
      <c r="E45" s="277"/>
      <c r="F45" s="277"/>
    </row>
    <row r="46" spans="4:6" ht="15">
      <c r="D46" s="279"/>
      <c r="E46" s="279"/>
      <c r="F46" s="279"/>
    </row>
    <row r="47" spans="4:6" ht="15.75">
      <c r="D47" s="281"/>
      <c r="E47" s="281"/>
      <c r="F47" s="279"/>
    </row>
    <row r="48" spans="4:6" ht="15">
      <c r="D48" s="279"/>
      <c r="E48" s="282"/>
      <c r="F48" s="279"/>
    </row>
    <row r="49" spans="4:6" ht="15">
      <c r="D49" s="279"/>
      <c r="E49" s="279"/>
      <c r="F49" s="279"/>
    </row>
    <row r="50" spans="4:6" ht="15">
      <c r="D50" s="279"/>
      <c r="E50" s="279"/>
      <c r="F50" s="279"/>
    </row>
    <row r="51" spans="4:6" ht="15">
      <c r="D51" s="279"/>
      <c r="E51" s="279"/>
      <c r="F51" s="279"/>
    </row>
  </sheetData>
  <mergeCells count="13">
    <mergeCell ref="A1:I1"/>
    <mergeCell ref="A2:I2"/>
    <mergeCell ref="A3:I3"/>
    <mergeCell ref="A4:I4"/>
    <mergeCell ref="D6:E6"/>
    <mergeCell ref="F5:H5"/>
    <mergeCell ref="F6:H6"/>
    <mergeCell ref="I7:I8"/>
    <mergeCell ref="F7:F8"/>
    <mergeCell ref="G7:G8"/>
    <mergeCell ref="H7:H8"/>
    <mergeCell ref="B5:E5"/>
    <mergeCell ref="B6:C6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portrait" paperSize="9" scale="85" r:id="rId1"/>
  <ignoredErrors>
    <ignoredError sqref="B9:I27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I54"/>
  <sheetViews>
    <sheetView zoomScale="95" zoomScaleNormal="95" workbookViewId="0" topLeftCell="A29">
      <selection activeCell="A29" sqref="A29:I29"/>
    </sheetView>
  </sheetViews>
  <sheetFormatPr defaultColWidth="9.140625" defaultRowHeight="12.75"/>
  <cols>
    <col min="1" max="1" width="28.8515625" style="273" customWidth="1"/>
    <col min="2" max="8" width="11.7109375" style="273" customWidth="1"/>
    <col min="9" max="9" width="17.00390625" style="273" customWidth="1"/>
    <col min="10" max="16384" width="9.140625" style="2" customWidth="1"/>
  </cols>
  <sheetData>
    <row r="1" spans="1:9" ht="19.5" customHeight="1">
      <c r="A1" s="504" t="s">
        <v>42</v>
      </c>
      <c r="B1" s="504"/>
      <c r="C1" s="504"/>
      <c r="D1" s="504"/>
      <c r="E1" s="504"/>
      <c r="F1" s="504"/>
      <c r="G1" s="504"/>
      <c r="H1" s="504"/>
      <c r="I1" s="504"/>
    </row>
    <row r="2" spans="1:9" ht="19.5" customHeight="1">
      <c r="A2" s="505" t="s">
        <v>220</v>
      </c>
      <c r="B2" s="505"/>
      <c r="C2" s="505"/>
      <c r="D2" s="505"/>
      <c r="E2" s="505"/>
      <c r="F2" s="505"/>
      <c r="G2" s="505"/>
      <c r="H2" s="505"/>
      <c r="I2" s="505"/>
    </row>
    <row r="3" spans="1:9" ht="19.5" customHeight="1">
      <c r="A3" s="465" t="s">
        <v>171</v>
      </c>
      <c r="B3" s="465"/>
      <c r="C3" s="465"/>
      <c r="D3" s="465"/>
      <c r="E3" s="465"/>
      <c r="F3" s="465"/>
      <c r="G3" s="465"/>
      <c r="H3" s="465"/>
      <c r="I3" s="465"/>
    </row>
    <row r="4" spans="1:9" ht="15.75" customHeight="1">
      <c r="A4"/>
      <c r="B4"/>
      <c r="C4"/>
      <c r="D4"/>
      <c r="E4"/>
      <c r="F4"/>
      <c r="G4"/>
      <c r="H4"/>
      <c r="I4"/>
    </row>
    <row r="5" spans="1:9" ht="15.75" customHeight="1">
      <c r="A5" s="520">
        <v>40513</v>
      </c>
      <c r="B5" s="521"/>
      <c r="C5" s="521"/>
      <c r="D5" s="521"/>
      <c r="E5" s="521"/>
      <c r="F5" s="521"/>
      <c r="G5" s="521"/>
      <c r="H5" s="521"/>
      <c r="I5" s="521"/>
    </row>
    <row r="6" spans="1:9" ht="19.5" customHeight="1">
      <c r="A6" s="371"/>
      <c r="B6" s="508" t="s">
        <v>51</v>
      </c>
      <c r="C6" s="508"/>
      <c r="D6" s="508"/>
      <c r="E6" s="508"/>
      <c r="F6" s="519" t="s">
        <v>52</v>
      </c>
      <c r="G6" s="519"/>
      <c r="H6" s="519"/>
      <c r="I6" s="296"/>
    </row>
    <row r="7" spans="1:9" ht="19.5" customHeight="1">
      <c r="A7" s="296" t="s">
        <v>176</v>
      </c>
      <c r="B7" s="508" t="s">
        <v>206</v>
      </c>
      <c r="C7" s="508"/>
      <c r="D7" s="508" t="s">
        <v>53</v>
      </c>
      <c r="E7" s="508"/>
      <c r="F7" s="519" t="s">
        <v>177</v>
      </c>
      <c r="G7" s="519"/>
      <c r="H7" s="519"/>
      <c r="I7" s="143" t="s">
        <v>130</v>
      </c>
    </row>
    <row r="8" spans="1:9" ht="19.5" customHeight="1">
      <c r="A8" s="296" t="s">
        <v>99</v>
      </c>
      <c r="B8" s="296" t="s">
        <v>54</v>
      </c>
      <c r="C8" s="296" t="s">
        <v>55</v>
      </c>
      <c r="D8" s="296" t="s">
        <v>54</v>
      </c>
      <c r="E8" s="296" t="s">
        <v>55</v>
      </c>
      <c r="F8" s="508" t="s">
        <v>23</v>
      </c>
      <c r="G8" s="508" t="s">
        <v>26</v>
      </c>
      <c r="H8" s="508" t="s">
        <v>2</v>
      </c>
      <c r="I8" s="508" t="s">
        <v>56</v>
      </c>
    </row>
    <row r="9" spans="1:9" ht="19.5" customHeight="1">
      <c r="A9" s="371"/>
      <c r="B9" s="296" t="s">
        <v>57</v>
      </c>
      <c r="C9" s="317" t="s">
        <v>50</v>
      </c>
      <c r="D9" s="296" t="s">
        <v>57</v>
      </c>
      <c r="E9" s="317" t="s">
        <v>50</v>
      </c>
      <c r="F9" s="508"/>
      <c r="G9" s="508"/>
      <c r="H9" s="508"/>
      <c r="I9" s="508"/>
    </row>
    <row r="10" spans="1:9" ht="19.5" customHeight="1">
      <c r="A10" s="340" t="s">
        <v>43</v>
      </c>
      <c r="B10" s="318">
        <f aca="true" t="shared" si="0" ref="B10:G10">SUM(B11:B13)</f>
        <v>131499</v>
      </c>
      <c r="C10" s="318">
        <f t="shared" si="0"/>
        <v>470240</v>
      </c>
      <c r="D10" s="318">
        <f t="shared" si="0"/>
        <v>1006719</v>
      </c>
      <c r="E10" s="318">
        <f t="shared" si="0"/>
        <v>3101265</v>
      </c>
      <c r="F10" s="318">
        <f t="shared" si="0"/>
        <v>24903</v>
      </c>
      <c r="G10" s="318">
        <f t="shared" si="0"/>
        <v>252</v>
      </c>
      <c r="H10" s="347">
        <f aca="true" t="shared" si="1" ref="H10:H25">SUM(F10:G10)</f>
        <v>25155</v>
      </c>
      <c r="I10" s="341">
        <f aca="true" t="shared" si="2" ref="I10:I26">(H10/D10)*1000</f>
        <v>24.987111597178554</v>
      </c>
    </row>
    <row r="11" spans="1:9" ht="19.5" customHeight="1">
      <c r="A11" s="369" t="s">
        <v>225</v>
      </c>
      <c r="B11" s="319">
        <v>72202</v>
      </c>
      <c r="C11" s="320">
        <v>252708</v>
      </c>
      <c r="D11" s="321">
        <v>509687</v>
      </c>
      <c r="E11" s="342">
        <v>1529061</v>
      </c>
      <c r="F11" s="271">
        <v>12616</v>
      </c>
      <c r="G11" s="272"/>
      <c r="H11" s="352">
        <f t="shared" si="1"/>
        <v>12616</v>
      </c>
      <c r="I11" s="341">
        <f t="shared" si="2"/>
        <v>24.752446109082634</v>
      </c>
    </row>
    <row r="12" spans="1:9" ht="27.75" customHeight="1">
      <c r="A12" s="370" t="s">
        <v>226</v>
      </c>
      <c r="B12" s="319">
        <v>19988</v>
      </c>
      <c r="C12" s="320">
        <v>79953</v>
      </c>
      <c r="D12" s="321">
        <v>162217</v>
      </c>
      <c r="E12" s="345">
        <v>567759</v>
      </c>
      <c r="F12" s="271">
        <v>5652</v>
      </c>
      <c r="G12" s="272"/>
      <c r="H12" s="352">
        <f t="shared" si="1"/>
        <v>5652</v>
      </c>
      <c r="I12" s="341">
        <f t="shared" si="2"/>
        <v>34.84221752344082</v>
      </c>
    </row>
    <row r="13" spans="1:9" ht="27.75" customHeight="1">
      <c r="A13" s="370" t="s">
        <v>227</v>
      </c>
      <c r="B13" s="319">
        <v>39309</v>
      </c>
      <c r="C13" s="320">
        <v>137579</v>
      </c>
      <c r="D13" s="322">
        <v>334815</v>
      </c>
      <c r="E13" s="345">
        <v>1004445</v>
      </c>
      <c r="F13" s="271">
        <v>6635</v>
      </c>
      <c r="G13" s="272">
        <v>252</v>
      </c>
      <c r="H13" s="352">
        <f t="shared" si="1"/>
        <v>6887</v>
      </c>
      <c r="I13" s="341">
        <f t="shared" si="2"/>
        <v>20.5695682690441</v>
      </c>
    </row>
    <row r="14" spans="1:9" ht="19.5" customHeight="1">
      <c r="A14" s="340" t="s">
        <v>44</v>
      </c>
      <c r="B14" s="323">
        <v>35317</v>
      </c>
      <c r="C14" s="323">
        <v>117770</v>
      </c>
      <c r="D14" s="324">
        <v>460193</v>
      </c>
      <c r="E14" s="324">
        <v>1104557</v>
      </c>
      <c r="F14" s="346">
        <v>2792</v>
      </c>
      <c r="G14" s="318">
        <v>7355</v>
      </c>
      <c r="H14" s="347">
        <f t="shared" si="1"/>
        <v>10147</v>
      </c>
      <c r="I14" s="341">
        <f t="shared" si="2"/>
        <v>22.049444472210574</v>
      </c>
    </row>
    <row r="15" spans="1:9" ht="19.5" customHeight="1">
      <c r="A15" s="340" t="s">
        <v>45</v>
      </c>
      <c r="B15" s="323">
        <v>8634</v>
      </c>
      <c r="C15" s="323">
        <v>31565</v>
      </c>
      <c r="D15" s="324">
        <v>167147</v>
      </c>
      <c r="E15" s="324">
        <v>459082</v>
      </c>
      <c r="F15" s="346">
        <v>4662</v>
      </c>
      <c r="G15" s="318">
        <v>0</v>
      </c>
      <c r="H15" s="347">
        <f t="shared" si="1"/>
        <v>4662</v>
      </c>
      <c r="I15" s="341">
        <f t="shared" si="2"/>
        <v>27.891616361645738</v>
      </c>
    </row>
    <row r="16" spans="1:9" ht="19.5" customHeight="1">
      <c r="A16" s="340" t="s">
        <v>72</v>
      </c>
      <c r="B16" s="323">
        <v>11376</v>
      </c>
      <c r="C16" s="323">
        <v>56890</v>
      </c>
      <c r="D16" s="324">
        <v>81874</v>
      </c>
      <c r="E16" s="324">
        <v>289640</v>
      </c>
      <c r="F16" s="346">
        <v>2284</v>
      </c>
      <c r="G16" s="318">
        <v>0</v>
      </c>
      <c r="H16" s="347">
        <f t="shared" si="1"/>
        <v>2284</v>
      </c>
      <c r="I16" s="341">
        <f t="shared" si="2"/>
        <v>27.896523927009795</v>
      </c>
    </row>
    <row r="17" spans="1:9" ht="19.5" customHeight="1">
      <c r="A17" s="340" t="s">
        <v>46</v>
      </c>
      <c r="B17" s="323">
        <f aca="true" t="shared" si="3" ref="B17:G17">SUM(B18:B20)</f>
        <v>10464</v>
      </c>
      <c r="C17" s="323">
        <f t="shared" si="3"/>
        <v>38220</v>
      </c>
      <c r="D17" s="323">
        <f t="shared" si="3"/>
        <v>139550</v>
      </c>
      <c r="E17" s="323">
        <f t="shared" si="3"/>
        <v>320188</v>
      </c>
      <c r="F17" s="323">
        <f t="shared" si="3"/>
        <v>1728</v>
      </c>
      <c r="G17" s="323">
        <f t="shared" si="3"/>
        <v>565</v>
      </c>
      <c r="H17" s="347">
        <f t="shared" si="1"/>
        <v>2293</v>
      </c>
      <c r="I17" s="341">
        <f t="shared" si="2"/>
        <v>16.43138659978502</v>
      </c>
    </row>
    <row r="18" spans="1:9" ht="19.5" customHeight="1">
      <c r="A18" s="362" t="s">
        <v>228</v>
      </c>
      <c r="B18" s="319">
        <v>3041</v>
      </c>
      <c r="C18" s="319">
        <v>16421</v>
      </c>
      <c r="D18" s="319">
        <v>12273</v>
      </c>
      <c r="E18" s="322">
        <v>67499</v>
      </c>
      <c r="F18" s="272">
        <v>486</v>
      </c>
      <c r="G18" s="271">
        <v>0</v>
      </c>
      <c r="H18" s="352">
        <f t="shared" si="1"/>
        <v>486</v>
      </c>
      <c r="I18" s="341">
        <f t="shared" si="2"/>
        <v>39.59912001955512</v>
      </c>
    </row>
    <row r="19" spans="1:9" ht="19.5" customHeight="1">
      <c r="A19" s="363" t="s">
        <v>229</v>
      </c>
      <c r="B19" s="319">
        <v>4246</v>
      </c>
      <c r="C19" s="319">
        <v>14542</v>
      </c>
      <c r="D19" s="319">
        <v>103344</v>
      </c>
      <c r="E19" s="322">
        <v>201521</v>
      </c>
      <c r="F19" s="272">
        <v>1242</v>
      </c>
      <c r="G19" s="271">
        <v>0</v>
      </c>
      <c r="H19" s="352">
        <f t="shared" si="1"/>
        <v>1242</v>
      </c>
      <c r="I19" s="341">
        <f t="shared" si="2"/>
        <v>12.018114259173247</v>
      </c>
    </row>
    <row r="20" spans="1:9" ht="19.5" customHeight="1">
      <c r="A20" s="363" t="s">
        <v>230</v>
      </c>
      <c r="B20" s="319">
        <v>3177</v>
      </c>
      <c r="C20" s="319">
        <v>7257</v>
      </c>
      <c r="D20" s="319">
        <v>23933</v>
      </c>
      <c r="E20" s="322">
        <v>51168</v>
      </c>
      <c r="F20" s="272">
        <v>0</v>
      </c>
      <c r="G20" s="271">
        <v>565</v>
      </c>
      <c r="H20" s="352">
        <f t="shared" si="1"/>
        <v>565</v>
      </c>
      <c r="I20" s="341">
        <f t="shared" si="2"/>
        <v>23.607571136088247</v>
      </c>
    </row>
    <row r="21" spans="1:9" ht="19.5" customHeight="1">
      <c r="A21" s="340" t="s">
        <v>47</v>
      </c>
      <c r="B21" s="323">
        <v>6955</v>
      </c>
      <c r="C21" s="323">
        <v>11295</v>
      </c>
      <c r="D21" s="324">
        <v>154879</v>
      </c>
      <c r="E21" s="324">
        <v>255705</v>
      </c>
      <c r="F21" s="346">
        <v>0</v>
      </c>
      <c r="G21" s="318">
        <v>2369</v>
      </c>
      <c r="H21" s="347">
        <f t="shared" si="1"/>
        <v>2369</v>
      </c>
      <c r="I21" s="341">
        <f t="shared" si="2"/>
        <v>15.295811569031308</v>
      </c>
    </row>
    <row r="22" spans="1:9" ht="19.5" customHeight="1">
      <c r="A22" s="340" t="s">
        <v>73</v>
      </c>
      <c r="B22" s="318">
        <v>6307</v>
      </c>
      <c r="C22" s="318">
        <v>14638</v>
      </c>
      <c r="D22" s="318">
        <v>15186</v>
      </c>
      <c r="E22" s="318">
        <v>33865</v>
      </c>
      <c r="F22" s="346">
        <v>16</v>
      </c>
      <c r="G22" s="318">
        <v>187</v>
      </c>
      <c r="H22" s="347">
        <f t="shared" si="1"/>
        <v>203</v>
      </c>
      <c r="I22" s="341">
        <f t="shared" si="2"/>
        <v>13.367575398393257</v>
      </c>
    </row>
    <row r="23" spans="1:9" ht="19.5" customHeight="1">
      <c r="A23" s="340" t="s">
        <v>74</v>
      </c>
      <c r="B23" s="318">
        <v>150</v>
      </c>
      <c r="C23" s="318">
        <v>335</v>
      </c>
      <c r="D23" s="318">
        <v>13500</v>
      </c>
      <c r="E23" s="318">
        <v>30105</v>
      </c>
      <c r="F23" s="346">
        <v>0</v>
      </c>
      <c r="G23" s="318">
        <v>229</v>
      </c>
      <c r="H23" s="347">
        <f t="shared" si="1"/>
        <v>229</v>
      </c>
      <c r="I23" s="341">
        <f t="shared" si="2"/>
        <v>16.962962962962965</v>
      </c>
    </row>
    <row r="24" spans="1:9" ht="19.5" customHeight="1">
      <c r="A24" s="340" t="s">
        <v>75</v>
      </c>
      <c r="B24" s="318">
        <v>150</v>
      </c>
      <c r="C24" s="318">
        <v>405</v>
      </c>
      <c r="D24" s="318">
        <v>13100</v>
      </c>
      <c r="E24" s="318">
        <v>27437</v>
      </c>
      <c r="F24" s="346">
        <v>238</v>
      </c>
      <c r="G24" s="318">
        <v>12</v>
      </c>
      <c r="H24" s="347">
        <f t="shared" si="1"/>
        <v>250</v>
      </c>
      <c r="I24" s="341">
        <f t="shared" si="2"/>
        <v>19.083969465648856</v>
      </c>
    </row>
    <row r="25" spans="1:9" ht="19.5" customHeight="1">
      <c r="A25" s="348" t="s">
        <v>48</v>
      </c>
      <c r="B25" s="318">
        <v>1716</v>
      </c>
      <c r="C25" s="318">
        <v>6008</v>
      </c>
      <c r="D25" s="318">
        <v>24477</v>
      </c>
      <c r="E25" s="318">
        <v>60371</v>
      </c>
      <c r="F25" s="346">
        <v>201</v>
      </c>
      <c r="G25" s="318">
        <v>302</v>
      </c>
      <c r="H25" s="347">
        <f t="shared" si="1"/>
        <v>503</v>
      </c>
      <c r="I25" s="341">
        <f t="shared" si="2"/>
        <v>20.549903991502227</v>
      </c>
    </row>
    <row r="26" spans="1:9" ht="19.5" customHeight="1">
      <c r="A26" s="296" t="s">
        <v>49</v>
      </c>
      <c r="B26" s="349">
        <f aca="true" t="shared" si="4" ref="B26:H26">B10+B14+B15+B16+B17+B21+B22+B23+B24+B25</f>
        <v>212568</v>
      </c>
      <c r="C26" s="349">
        <f t="shared" si="4"/>
        <v>747366</v>
      </c>
      <c r="D26" s="349">
        <f t="shared" si="4"/>
        <v>2076625</v>
      </c>
      <c r="E26" s="349">
        <f t="shared" si="4"/>
        <v>5682215</v>
      </c>
      <c r="F26" s="349">
        <f t="shared" si="4"/>
        <v>36824</v>
      </c>
      <c r="G26" s="349">
        <f t="shared" si="4"/>
        <v>11271</v>
      </c>
      <c r="H26" s="349">
        <f t="shared" si="4"/>
        <v>48095</v>
      </c>
      <c r="I26" s="372">
        <f t="shared" si="2"/>
        <v>23.160175765966414</v>
      </c>
    </row>
    <row r="27" spans="1:8" ht="15">
      <c r="A27" s="108" t="s">
        <v>168</v>
      </c>
      <c r="H27" s="274"/>
    </row>
    <row r="28" spans="1:9" ht="19.5" customHeight="1">
      <c r="A28" s="504" t="s">
        <v>42</v>
      </c>
      <c r="B28" s="504"/>
      <c r="C28" s="504"/>
      <c r="D28" s="504"/>
      <c r="E28" s="504"/>
      <c r="F28" s="504"/>
      <c r="G28" s="504"/>
      <c r="H28" s="504"/>
      <c r="I28" s="504"/>
    </row>
    <row r="29" spans="1:9" ht="19.5" customHeight="1">
      <c r="A29" s="505" t="s">
        <v>237</v>
      </c>
      <c r="B29" s="505"/>
      <c r="C29" s="505"/>
      <c r="D29" s="505"/>
      <c r="E29" s="505"/>
      <c r="F29" s="505"/>
      <c r="G29" s="505"/>
      <c r="H29" s="505"/>
      <c r="I29" s="505"/>
    </row>
    <row r="30" spans="1:9" ht="19.5" customHeight="1">
      <c r="A30" s="506" t="s">
        <v>171</v>
      </c>
      <c r="B30" s="506"/>
      <c r="C30" s="506"/>
      <c r="D30" s="506"/>
      <c r="E30" s="506"/>
      <c r="F30" s="506"/>
      <c r="G30" s="506"/>
      <c r="H30" s="506"/>
      <c r="I30" s="506"/>
    </row>
    <row r="31" spans="1:9" ht="15.75" customHeight="1">
      <c r="A31"/>
      <c r="B31"/>
      <c r="C31"/>
      <c r="D31"/>
      <c r="E31"/>
      <c r="F31"/>
      <c r="G31"/>
      <c r="H31"/>
      <c r="I31"/>
    </row>
    <row r="32" spans="1:9" ht="15.75" customHeight="1">
      <c r="A32" s="520">
        <v>40878</v>
      </c>
      <c r="B32" s="521"/>
      <c r="C32" s="521"/>
      <c r="D32" s="521"/>
      <c r="E32" s="521"/>
      <c r="F32" s="521"/>
      <c r="G32" s="521"/>
      <c r="H32" s="521"/>
      <c r="I32" s="521"/>
    </row>
    <row r="33" spans="1:9" ht="19.5" customHeight="1">
      <c r="A33" s="371"/>
      <c r="B33" s="508" t="s">
        <v>51</v>
      </c>
      <c r="C33" s="508"/>
      <c r="D33" s="508"/>
      <c r="E33" s="508"/>
      <c r="F33" s="508" t="s">
        <v>52</v>
      </c>
      <c r="G33" s="508"/>
      <c r="H33" s="508"/>
      <c r="I33" s="296"/>
    </row>
    <row r="34" spans="1:9" ht="19.5" customHeight="1">
      <c r="A34" s="296" t="s">
        <v>176</v>
      </c>
      <c r="B34" s="508" t="s">
        <v>206</v>
      </c>
      <c r="C34" s="508"/>
      <c r="D34" s="508" t="s">
        <v>53</v>
      </c>
      <c r="E34" s="508"/>
      <c r="F34" s="519" t="s">
        <v>177</v>
      </c>
      <c r="G34" s="519"/>
      <c r="H34" s="519"/>
      <c r="I34" s="296" t="s">
        <v>130</v>
      </c>
    </row>
    <row r="35" spans="1:9" ht="19.5" customHeight="1">
      <c r="A35" s="296" t="s">
        <v>99</v>
      </c>
      <c r="B35" s="296" t="s">
        <v>54</v>
      </c>
      <c r="C35" s="296" t="s">
        <v>55</v>
      </c>
      <c r="D35" s="296" t="s">
        <v>54</v>
      </c>
      <c r="E35" s="296" t="s">
        <v>55</v>
      </c>
      <c r="F35" s="508" t="s">
        <v>23</v>
      </c>
      <c r="G35" s="508" t="s">
        <v>26</v>
      </c>
      <c r="H35" s="508" t="s">
        <v>2</v>
      </c>
      <c r="I35" s="508" t="s">
        <v>56</v>
      </c>
    </row>
    <row r="36" spans="1:9" ht="19.5" customHeight="1">
      <c r="A36" s="371"/>
      <c r="B36" s="296" t="s">
        <v>57</v>
      </c>
      <c r="C36" s="317" t="s">
        <v>50</v>
      </c>
      <c r="D36" s="296" t="s">
        <v>57</v>
      </c>
      <c r="E36" s="317" t="s">
        <v>50</v>
      </c>
      <c r="F36" s="508"/>
      <c r="G36" s="508"/>
      <c r="H36" s="508"/>
      <c r="I36" s="508"/>
    </row>
    <row r="37" spans="1:9" ht="19.5" customHeight="1">
      <c r="A37" s="340" t="s">
        <v>43</v>
      </c>
      <c r="B37" s="318">
        <f aca="true" t="shared" si="5" ref="B37:H37">SUM(B38:B40)</f>
        <v>136435</v>
      </c>
      <c r="C37" s="318">
        <f t="shared" si="5"/>
        <v>489128</v>
      </c>
      <c r="D37" s="318">
        <f t="shared" si="5"/>
        <v>1000869</v>
      </c>
      <c r="E37" s="318">
        <f t="shared" si="5"/>
        <v>3083159</v>
      </c>
      <c r="F37" s="318">
        <f t="shared" si="5"/>
        <v>21882</v>
      </c>
      <c r="G37" s="318">
        <f t="shared" si="5"/>
        <v>299</v>
      </c>
      <c r="H37" s="318">
        <f t="shared" si="5"/>
        <v>22181</v>
      </c>
      <c r="I37" s="341">
        <f aca="true" t="shared" si="6" ref="I37:I50">(H37/D37)*1000</f>
        <v>22.161741446682832</v>
      </c>
    </row>
    <row r="38" spans="1:9" ht="19.5" customHeight="1">
      <c r="A38" s="369" t="s">
        <v>243</v>
      </c>
      <c r="B38" s="319">
        <v>77692</v>
      </c>
      <c r="C38" s="320">
        <v>271922</v>
      </c>
      <c r="D38" s="321">
        <v>505201</v>
      </c>
      <c r="E38" s="342">
        <v>1515603</v>
      </c>
      <c r="F38" s="271">
        <v>10442</v>
      </c>
      <c r="G38" s="318">
        <v>0</v>
      </c>
      <c r="H38" s="343">
        <v>10442</v>
      </c>
      <c r="I38" s="344">
        <f t="shared" si="6"/>
        <v>20.669001051066804</v>
      </c>
    </row>
    <row r="39" spans="1:9" ht="27.75" customHeight="1">
      <c r="A39" s="373" t="s">
        <v>244</v>
      </c>
      <c r="B39" s="319">
        <v>23211</v>
      </c>
      <c r="C39" s="320">
        <v>92843</v>
      </c>
      <c r="D39" s="321">
        <v>161105</v>
      </c>
      <c r="E39" s="345">
        <v>563867</v>
      </c>
      <c r="F39" s="271">
        <v>4001</v>
      </c>
      <c r="G39" s="318">
        <v>0</v>
      </c>
      <c r="H39" s="343">
        <v>4001</v>
      </c>
      <c r="I39" s="344">
        <f t="shared" si="6"/>
        <v>24.83473511064213</v>
      </c>
    </row>
    <row r="40" spans="1:9" ht="27.75" customHeight="1">
      <c r="A40" s="374" t="s">
        <v>245</v>
      </c>
      <c r="B40" s="319">
        <v>35532</v>
      </c>
      <c r="C40" s="320">
        <v>124363</v>
      </c>
      <c r="D40" s="322">
        <v>334563</v>
      </c>
      <c r="E40" s="345">
        <v>1003689</v>
      </c>
      <c r="F40" s="271">
        <v>7439</v>
      </c>
      <c r="G40" s="272">
        <v>299</v>
      </c>
      <c r="H40" s="343">
        <v>7738</v>
      </c>
      <c r="I40" s="344">
        <f t="shared" si="6"/>
        <v>23.128678305730162</v>
      </c>
    </row>
    <row r="41" spans="1:9" ht="19.5" customHeight="1">
      <c r="A41" s="340" t="s">
        <v>44</v>
      </c>
      <c r="B41" s="323">
        <v>34737</v>
      </c>
      <c r="C41" s="323">
        <v>118775</v>
      </c>
      <c r="D41" s="324">
        <v>452527</v>
      </c>
      <c r="E41" s="324">
        <v>1157524</v>
      </c>
      <c r="F41" s="346">
        <v>3079</v>
      </c>
      <c r="G41" s="318">
        <v>8494</v>
      </c>
      <c r="H41" s="347">
        <v>11573</v>
      </c>
      <c r="I41" s="341">
        <f t="shared" si="6"/>
        <v>25.574164635480315</v>
      </c>
    </row>
    <row r="42" spans="1:9" ht="19.5" customHeight="1">
      <c r="A42" s="340" t="s">
        <v>45</v>
      </c>
      <c r="B42" s="323">
        <v>13238</v>
      </c>
      <c r="C42" s="323">
        <v>45270</v>
      </c>
      <c r="D42" s="324">
        <v>169538</v>
      </c>
      <c r="E42" s="324">
        <v>471780</v>
      </c>
      <c r="F42" s="346">
        <v>3111</v>
      </c>
      <c r="G42" s="318">
        <v>0</v>
      </c>
      <c r="H42" s="347">
        <v>3111</v>
      </c>
      <c r="I42" s="341">
        <f t="shared" si="6"/>
        <v>18.349868466066603</v>
      </c>
    </row>
    <row r="43" spans="1:9" ht="19.5" customHeight="1">
      <c r="A43" s="340" t="s">
        <v>72</v>
      </c>
      <c r="B43" s="323">
        <v>16658</v>
      </c>
      <c r="C43" s="323">
        <v>45600</v>
      </c>
      <c r="D43" s="324">
        <v>74752</v>
      </c>
      <c r="E43" s="324">
        <v>241700</v>
      </c>
      <c r="F43" s="346">
        <v>1842</v>
      </c>
      <c r="G43" s="318">
        <v>0</v>
      </c>
      <c r="H43" s="347">
        <v>1842</v>
      </c>
      <c r="I43" s="341">
        <f t="shared" si="6"/>
        <v>24.641481164383563</v>
      </c>
    </row>
    <row r="44" spans="1:9" ht="19.5" customHeight="1">
      <c r="A44" s="340" t="s">
        <v>46</v>
      </c>
      <c r="B44" s="323">
        <v>9855</v>
      </c>
      <c r="C44" s="323">
        <v>37451.3</v>
      </c>
      <c r="D44" s="323">
        <v>138834</v>
      </c>
      <c r="E44" s="323">
        <v>316439</v>
      </c>
      <c r="F44" s="323">
        <f>SUM(F45:F47)</f>
        <v>1549</v>
      </c>
      <c r="G44" s="323">
        <f>SUM(G45:G47)</f>
        <v>741</v>
      </c>
      <c r="H44" s="323">
        <f>SUM(H45:H47)</f>
        <v>2290</v>
      </c>
      <c r="I44" s="341">
        <f t="shared" si="6"/>
        <v>16.494518633764066</v>
      </c>
    </row>
    <row r="45" spans="1:9" ht="19.5" customHeight="1">
      <c r="A45" s="362" t="s">
        <v>228</v>
      </c>
      <c r="B45" s="319">
        <v>3690</v>
      </c>
      <c r="C45" s="319">
        <v>19926</v>
      </c>
      <c r="D45" s="319">
        <v>11557</v>
      </c>
      <c r="E45" s="322">
        <v>63561</v>
      </c>
      <c r="F45" s="272">
        <v>429</v>
      </c>
      <c r="G45" s="318">
        <v>0</v>
      </c>
      <c r="H45" s="343">
        <v>429</v>
      </c>
      <c r="I45" s="344">
        <f t="shared" si="6"/>
        <v>37.120359955005625</v>
      </c>
    </row>
    <row r="46" spans="1:9" ht="19.5" customHeight="1">
      <c r="A46" s="363" t="s">
        <v>229</v>
      </c>
      <c r="B46" s="319">
        <v>3019</v>
      </c>
      <c r="C46" s="319">
        <v>10341</v>
      </c>
      <c r="D46" s="319">
        <v>102338</v>
      </c>
      <c r="E46" s="322">
        <v>199559</v>
      </c>
      <c r="F46" s="272">
        <v>1120</v>
      </c>
      <c r="G46" s="318">
        <v>0</v>
      </c>
      <c r="H46" s="343">
        <v>1120</v>
      </c>
      <c r="I46" s="344">
        <f t="shared" si="6"/>
        <v>10.94412632648674</v>
      </c>
    </row>
    <row r="47" spans="1:9" ht="19.5" customHeight="1">
      <c r="A47" s="363" t="s">
        <v>230</v>
      </c>
      <c r="B47" s="319">
        <v>3146</v>
      </c>
      <c r="C47" s="319">
        <v>7184.3</v>
      </c>
      <c r="D47" s="319">
        <v>24939</v>
      </c>
      <c r="E47" s="322">
        <v>53319</v>
      </c>
      <c r="F47" s="272">
        <v>0</v>
      </c>
      <c r="G47" s="271">
        <v>741</v>
      </c>
      <c r="H47" s="343">
        <v>741</v>
      </c>
      <c r="I47" s="344">
        <f t="shared" si="6"/>
        <v>29.712498496331047</v>
      </c>
    </row>
    <row r="48" spans="1:9" ht="19.5" customHeight="1">
      <c r="A48" s="340" t="s">
        <v>47</v>
      </c>
      <c r="B48" s="323">
        <v>6220</v>
      </c>
      <c r="C48" s="323">
        <v>10213</v>
      </c>
      <c r="D48" s="324">
        <v>153391</v>
      </c>
      <c r="E48" s="324">
        <v>251868</v>
      </c>
      <c r="F48" s="346">
        <v>0</v>
      </c>
      <c r="G48" s="318">
        <v>1428</v>
      </c>
      <c r="H48" s="347">
        <v>1428</v>
      </c>
      <c r="I48" s="341">
        <f t="shared" si="6"/>
        <v>9.309542280837858</v>
      </c>
    </row>
    <row r="49" spans="1:9" ht="19.5" customHeight="1">
      <c r="A49" s="340" t="s">
        <v>73</v>
      </c>
      <c r="B49" s="318">
        <v>3150</v>
      </c>
      <c r="C49" s="318">
        <v>7308</v>
      </c>
      <c r="D49" s="318">
        <v>19899</v>
      </c>
      <c r="E49" s="318">
        <v>47925</v>
      </c>
      <c r="F49" s="346">
        <v>11</v>
      </c>
      <c r="G49" s="318">
        <v>127</v>
      </c>
      <c r="H49" s="347">
        <v>138</v>
      </c>
      <c r="I49" s="341">
        <f t="shared" si="6"/>
        <v>6.935021860394994</v>
      </c>
    </row>
    <row r="50" spans="1:9" ht="19.5" customHeight="1">
      <c r="A50" s="340" t="s">
        <v>74</v>
      </c>
      <c r="B50" s="318">
        <v>0</v>
      </c>
      <c r="C50" s="318">
        <v>0</v>
      </c>
      <c r="D50" s="318">
        <v>10448</v>
      </c>
      <c r="E50" s="318">
        <v>23281</v>
      </c>
      <c r="F50" s="346">
        <v>0</v>
      </c>
      <c r="G50" s="318">
        <v>184</v>
      </c>
      <c r="H50" s="347">
        <v>184</v>
      </c>
      <c r="I50" s="341">
        <f t="shared" si="6"/>
        <v>17.61102603369066</v>
      </c>
    </row>
    <row r="51" spans="1:9" ht="19.5" customHeight="1">
      <c r="A51" s="340" t="s">
        <v>75</v>
      </c>
      <c r="B51" s="318">
        <v>15</v>
      </c>
      <c r="C51" s="318">
        <v>375</v>
      </c>
      <c r="D51" s="318">
        <v>12864</v>
      </c>
      <c r="E51" s="318">
        <v>26937</v>
      </c>
      <c r="F51" s="346">
        <v>247</v>
      </c>
      <c r="G51" s="318">
        <v>13</v>
      </c>
      <c r="H51" s="347">
        <v>260</v>
      </c>
      <c r="I51" s="341">
        <f>(H51/D51)*1000</f>
        <v>20.211442786069654</v>
      </c>
    </row>
    <row r="52" spans="1:9" ht="19.5" customHeight="1">
      <c r="A52" s="348" t="s">
        <v>48</v>
      </c>
      <c r="B52" s="318">
        <v>1373</v>
      </c>
      <c r="C52" s="318">
        <v>3735</v>
      </c>
      <c r="D52" s="318">
        <v>23300</v>
      </c>
      <c r="E52" s="318">
        <v>59648</v>
      </c>
      <c r="F52" s="346">
        <v>467</v>
      </c>
      <c r="G52" s="318">
        <v>10</v>
      </c>
      <c r="H52" s="347">
        <v>477</v>
      </c>
      <c r="I52" s="341">
        <f>(H52/D52)*1000</f>
        <v>20.472103004291846</v>
      </c>
    </row>
    <row r="53" spans="1:9" ht="19.5" customHeight="1">
      <c r="A53" s="296" t="s">
        <v>49</v>
      </c>
      <c r="B53" s="349">
        <f aca="true" t="shared" si="7" ref="B53:H53">B37+B41+B42+B43+B44+B48+B49+B50+B51+B52</f>
        <v>221681</v>
      </c>
      <c r="C53" s="349">
        <f t="shared" si="7"/>
        <v>757855.3</v>
      </c>
      <c r="D53" s="349">
        <f t="shared" si="7"/>
        <v>2056422</v>
      </c>
      <c r="E53" s="349">
        <f t="shared" si="7"/>
        <v>5680261</v>
      </c>
      <c r="F53" s="349">
        <f t="shared" si="7"/>
        <v>32188</v>
      </c>
      <c r="G53" s="349">
        <f t="shared" si="7"/>
        <v>11296</v>
      </c>
      <c r="H53" s="349">
        <f t="shared" si="7"/>
        <v>43484</v>
      </c>
      <c r="I53" s="372">
        <f>(H53/D53)*1000</f>
        <v>21.145465279013745</v>
      </c>
    </row>
    <row r="54" spans="1:8" ht="15">
      <c r="A54" s="108" t="s">
        <v>168</v>
      </c>
      <c r="H54" s="274"/>
    </row>
  </sheetData>
  <mergeCells count="26">
    <mergeCell ref="A1:I1"/>
    <mergeCell ref="A2:I2"/>
    <mergeCell ref="A3:I3"/>
    <mergeCell ref="A5:I5"/>
    <mergeCell ref="B6:E6"/>
    <mergeCell ref="F6:H6"/>
    <mergeCell ref="B7:C7"/>
    <mergeCell ref="D7:E7"/>
    <mergeCell ref="F7:H7"/>
    <mergeCell ref="F8:F9"/>
    <mergeCell ref="G8:G9"/>
    <mergeCell ref="H8:H9"/>
    <mergeCell ref="I8:I9"/>
    <mergeCell ref="A28:I28"/>
    <mergeCell ref="A29:I29"/>
    <mergeCell ref="A30:I30"/>
    <mergeCell ref="A32:I32"/>
    <mergeCell ref="B33:E33"/>
    <mergeCell ref="F33:H33"/>
    <mergeCell ref="B34:C34"/>
    <mergeCell ref="D34:E34"/>
    <mergeCell ref="F34:H34"/>
    <mergeCell ref="F35:F36"/>
    <mergeCell ref="G35:G36"/>
    <mergeCell ref="H35:H36"/>
    <mergeCell ref="I35:I36"/>
  </mergeCells>
  <printOptions horizontalCentered="1"/>
  <pageMargins left="0.1968503937007874" right="0.1968503937007874" top="0.2755905511811024" bottom="0.2755905511811024" header="0.5118110236220472" footer="0.5118110236220472"/>
  <pageSetup horizontalDpi="1200" verticalDpi="1200" orientation="portrait" paperSize="9" scale="75" r:id="rId1"/>
  <ignoredErrors>
    <ignoredError sqref="B37:H44 B10:I25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L76"/>
  <sheetViews>
    <sheetView zoomScale="95" zoomScaleNormal="95" zoomScaleSheetLayoutView="90" workbookViewId="0" topLeftCell="A1">
      <selection activeCell="A4" sqref="A4:K4"/>
    </sheetView>
  </sheetViews>
  <sheetFormatPr defaultColWidth="9.140625" defaultRowHeight="12.75"/>
  <cols>
    <col min="1" max="1" width="17.28125" style="32" customWidth="1"/>
    <col min="2" max="2" width="12.140625" style="32" customWidth="1"/>
    <col min="3" max="3" width="9.28125" style="32" customWidth="1"/>
    <col min="4" max="4" width="12.140625" style="32" customWidth="1"/>
    <col min="5" max="5" width="9.7109375" style="32" customWidth="1"/>
    <col min="6" max="6" width="12.140625" style="32" customWidth="1"/>
    <col min="7" max="7" width="9.57421875" style="32" customWidth="1"/>
    <col min="8" max="8" width="12.140625" style="32" customWidth="1"/>
    <col min="9" max="9" width="9.57421875" style="32" customWidth="1"/>
    <col min="10" max="10" width="12.140625" style="32" customWidth="1"/>
    <col min="11" max="11" width="10.57421875" style="32" customWidth="1"/>
    <col min="12" max="12" width="15.140625" style="32" bestFit="1" customWidth="1"/>
    <col min="13" max="16384" width="9.140625" style="32" customWidth="1"/>
  </cols>
  <sheetData>
    <row r="1" spans="1:11" ht="15" customHeight="1">
      <c r="A1" s="526" t="s">
        <v>124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</row>
    <row r="2" spans="1:11" ht="15" customHeight="1">
      <c r="A2" s="527" t="s">
        <v>125</v>
      </c>
      <c r="B2" s="527"/>
      <c r="C2" s="527"/>
      <c r="D2" s="527"/>
      <c r="E2" s="527"/>
      <c r="F2" s="527"/>
      <c r="G2" s="527"/>
      <c r="H2" s="527"/>
      <c r="I2" s="527"/>
      <c r="J2" s="527"/>
      <c r="K2" s="527"/>
    </row>
    <row r="3" spans="1:11" ht="15" customHeight="1">
      <c r="A3" s="532" t="s">
        <v>126</v>
      </c>
      <c r="B3" s="532"/>
      <c r="C3" s="532"/>
      <c r="D3" s="532"/>
      <c r="E3" s="532"/>
      <c r="F3" s="532"/>
      <c r="G3" s="532"/>
      <c r="H3" s="532"/>
      <c r="I3" s="532"/>
      <c r="J3" s="532"/>
      <c r="K3" s="532"/>
    </row>
    <row r="4" spans="1:11" ht="15" customHeight="1">
      <c r="A4" s="528" t="s">
        <v>86</v>
      </c>
      <c r="B4" s="528"/>
      <c r="C4" s="528"/>
      <c r="D4" s="528"/>
      <c r="E4" s="528"/>
      <c r="F4" s="528"/>
      <c r="G4" s="528"/>
      <c r="H4" s="528"/>
      <c r="I4" s="528"/>
      <c r="J4" s="528"/>
      <c r="K4" s="528"/>
    </row>
    <row r="5" spans="1:11" ht="12" customHeight="1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</row>
    <row r="6" spans="1:11" ht="20.25" customHeight="1">
      <c r="A6" s="529" t="s">
        <v>87</v>
      </c>
      <c r="B6" s="530"/>
      <c r="C6" s="530"/>
      <c r="D6" s="530"/>
      <c r="E6" s="530"/>
      <c r="F6" s="530"/>
      <c r="G6" s="530"/>
      <c r="H6" s="530"/>
      <c r="I6" s="530"/>
      <c r="J6" s="530"/>
      <c r="K6" s="531"/>
    </row>
    <row r="7" spans="1:11" ht="15" customHeight="1">
      <c r="A7" s="508" t="s">
        <v>88</v>
      </c>
      <c r="B7" s="522" t="s">
        <v>327</v>
      </c>
      <c r="C7" s="522"/>
      <c r="D7" s="522" t="s">
        <v>248</v>
      </c>
      <c r="E7" s="522"/>
      <c r="F7" s="522" t="s">
        <v>235</v>
      </c>
      <c r="G7" s="522"/>
      <c r="H7" s="524" t="s">
        <v>219</v>
      </c>
      <c r="I7" s="525"/>
      <c r="J7" s="524" t="s">
        <v>203</v>
      </c>
      <c r="K7" s="525"/>
    </row>
    <row r="8" spans="1:11" ht="15" customHeight="1">
      <c r="A8" s="508"/>
      <c r="B8" s="114" t="s">
        <v>127</v>
      </c>
      <c r="C8" s="143" t="s">
        <v>89</v>
      </c>
      <c r="D8" s="114" t="s">
        <v>127</v>
      </c>
      <c r="E8" s="143" t="s">
        <v>89</v>
      </c>
      <c r="F8" s="114" t="s">
        <v>127</v>
      </c>
      <c r="G8" s="143" t="s">
        <v>89</v>
      </c>
      <c r="H8" s="114" t="s">
        <v>127</v>
      </c>
      <c r="I8" s="143" t="s">
        <v>89</v>
      </c>
      <c r="J8" s="114" t="s">
        <v>127</v>
      </c>
      <c r="K8" s="143" t="s">
        <v>89</v>
      </c>
    </row>
    <row r="9" spans="1:12" ht="15">
      <c r="A9" s="122" t="s">
        <v>100</v>
      </c>
      <c r="B9" s="123">
        <v>50826</v>
      </c>
      <c r="C9" s="127">
        <f>(B9/B26)*100</f>
        <v>34.99425093465344</v>
      </c>
      <c r="D9" s="123">
        <v>43484</v>
      </c>
      <c r="E9" s="127">
        <f>(D9/D26)*100</f>
        <v>32.82232437369323</v>
      </c>
      <c r="F9" s="123">
        <v>48095</v>
      </c>
      <c r="G9" s="127">
        <f>(F9/F26)*100</f>
        <v>36.06457805306018</v>
      </c>
      <c r="H9" s="123">
        <v>39470</v>
      </c>
      <c r="I9" s="127">
        <f>(H9/H26)*100</f>
        <v>32.10483077248436</v>
      </c>
      <c r="J9" s="123">
        <v>45992</v>
      </c>
      <c r="K9" s="127">
        <f>(J9/J26)*100</f>
        <v>35.75332136166111</v>
      </c>
      <c r="L9" s="50"/>
    </row>
    <row r="10" spans="1:11" ht="15">
      <c r="A10" s="129" t="s">
        <v>202</v>
      </c>
      <c r="B10" s="126">
        <v>22000</v>
      </c>
      <c r="C10" s="127">
        <f>(B10/B26)*100</f>
        <v>15.147238038845781</v>
      </c>
      <c r="D10" s="126">
        <v>22289</v>
      </c>
      <c r="E10" s="127">
        <f>(D10/D26)*100</f>
        <v>16.824045349214618</v>
      </c>
      <c r="F10" s="126">
        <v>19467</v>
      </c>
      <c r="G10" s="127">
        <f>(F10/F26)*100</f>
        <v>14.59754945335113</v>
      </c>
      <c r="H10" s="126">
        <v>17825</v>
      </c>
      <c r="I10" s="127">
        <f>(H10/H26)*100</f>
        <v>14.498824639461205</v>
      </c>
      <c r="J10" s="126">
        <v>18438</v>
      </c>
      <c r="K10" s="127">
        <f>(J10/J26)*100</f>
        <v>14.333356654772732</v>
      </c>
    </row>
    <row r="11" spans="1:11" ht="15">
      <c r="A11" s="125" t="s">
        <v>91</v>
      </c>
      <c r="B11" s="126">
        <v>12730</v>
      </c>
      <c r="C11" s="127">
        <f>(B11/B26)*100</f>
        <v>8.764742737932126</v>
      </c>
      <c r="D11" s="126">
        <v>7287</v>
      </c>
      <c r="E11" s="127">
        <f>(D11/D26)*100</f>
        <v>5.5003283440139485</v>
      </c>
      <c r="F11" s="126">
        <v>9129</v>
      </c>
      <c r="G11" s="127">
        <f>(F11/F26)*100</f>
        <v>6.845483585536676</v>
      </c>
      <c r="H11" s="126">
        <v>11380</v>
      </c>
      <c r="I11" s="127">
        <f>(H11/H26)*100</f>
        <v>9.25647261694634</v>
      </c>
      <c r="J11" s="126">
        <v>9612</v>
      </c>
      <c r="K11" s="127">
        <f>(J11/J26)*100</f>
        <v>7.472189183516406</v>
      </c>
    </row>
    <row r="12" spans="1:11" ht="15">
      <c r="A12" s="125" t="s">
        <v>90</v>
      </c>
      <c r="B12" s="126">
        <v>10000</v>
      </c>
      <c r="C12" s="127">
        <f>(B12/B26)*100</f>
        <v>6.885108199475355</v>
      </c>
      <c r="D12" s="126">
        <v>7653</v>
      </c>
      <c r="E12" s="127">
        <f>(D12/D26)*100</f>
        <v>5.776590204026177</v>
      </c>
      <c r="F12" s="126">
        <v>8523</v>
      </c>
      <c r="G12" s="127">
        <f>(F12/F26)*100</f>
        <v>6.39106765248429</v>
      </c>
      <c r="H12" s="126">
        <v>8098</v>
      </c>
      <c r="I12" s="127">
        <f>(H12/H26)*100</f>
        <v>6.586899407032641</v>
      </c>
      <c r="J12" s="126">
        <v>8664</v>
      </c>
      <c r="K12" s="127">
        <f>(J12/J26)*100</f>
        <v>6.735231698500431</v>
      </c>
    </row>
    <row r="13" spans="1:11" ht="15">
      <c r="A13" s="125" t="s">
        <v>102</v>
      </c>
      <c r="B13" s="126">
        <v>8100</v>
      </c>
      <c r="C13" s="127">
        <f>(B13/B26)*100</f>
        <v>5.576937641575038</v>
      </c>
      <c r="D13" s="126">
        <v>6798</v>
      </c>
      <c r="E13" s="127">
        <f>(D13/D26)*100</f>
        <v>5.131224383505809</v>
      </c>
      <c r="F13" s="126">
        <v>7500</v>
      </c>
      <c r="G13" s="127">
        <f>(F13/F26)*100</f>
        <v>5.623959567480016</v>
      </c>
      <c r="H13" s="126">
        <v>6931</v>
      </c>
      <c r="I13" s="127">
        <f>(H13/H26)*100</f>
        <v>5.637663594732432</v>
      </c>
      <c r="J13" s="126">
        <v>4949</v>
      </c>
      <c r="K13" s="127">
        <f>(J13/J26)*100</f>
        <v>3.8472601195612457</v>
      </c>
    </row>
    <row r="14" spans="1:11" ht="15">
      <c r="A14" s="125" t="s">
        <v>93</v>
      </c>
      <c r="B14" s="126">
        <v>5303</v>
      </c>
      <c r="C14" s="127">
        <f>(B14/B26)*100</f>
        <v>3.6511728781817805</v>
      </c>
      <c r="D14" s="126">
        <v>5233</v>
      </c>
      <c r="E14" s="127">
        <f>(D14/D26)*100</f>
        <v>3.949940747114724</v>
      </c>
      <c r="F14" s="126">
        <v>5033</v>
      </c>
      <c r="G14" s="127">
        <f>(F14/F26)*100</f>
        <v>3.774051800416923</v>
      </c>
      <c r="H14" s="126">
        <v>4794</v>
      </c>
      <c r="I14" s="127">
        <f>(H14/H26)*100</f>
        <v>3.899431434590576</v>
      </c>
      <c r="J14" s="126">
        <v>3950</v>
      </c>
      <c r="K14" s="127">
        <f>(J14/J26)*100</f>
        <v>3.0706561875665632</v>
      </c>
    </row>
    <row r="15" spans="1:11" ht="15">
      <c r="A15" s="125" t="s">
        <v>162</v>
      </c>
      <c r="B15" s="126">
        <v>4900</v>
      </c>
      <c r="C15" s="127">
        <f>(B15/B26)*100</f>
        <v>3.373703017742924</v>
      </c>
      <c r="D15" s="126">
        <v>5903</v>
      </c>
      <c r="E15" s="127">
        <f>(D15/D26)*100</f>
        <v>4.455666009978638</v>
      </c>
      <c r="F15" s="126">
        <v>4331</v>
      </c>
      <c r="G15" s="127">
        <f>(F15/F26)*100</f>
        <v>3.247649184900794</v>
      </c>
      <c r="H15" s="126">
        <v>3603</v>
      </c>
      <c r="I15" s="127">
        <f>(H15/H26)*100</f>
        <v>2.930674063168512</v>
      </c>
      <c r="J15" s="126">
        <v>3450</v>
      </c>
      <c r="K15" s="127">
        <f>(J15/J26)*100</f>
        <v>2.6819655309125676</v>
      </c>
    </row>
    <row r="16" spans="1:11" ht="15">
      <c r="A16" s="125" t="s">
        <v>103</v>
      </c>
      <c r="B16" s="126">
        <v>4450</v>
      </c>
      <c r="C16" s="127">
        <f>(B16/B26)*100</f>
        <v>3.0638731487665325</v>
      </c>
      <c r="D16" s="126">
        <v>5373</v>
      </c>
      <c r="E16" s="127">
        <f>(D16/D26)*100</f>
        <v>4.055614682638527</v>
      </c>
      <c r="F16" s="126">
        <v>4069</v>
      </c>
      <c r="G16" s="127">
        <f>(F16/F26)*100</f>
        <v>3.0511855306768245</v>
      </c>
      <c r="H16" s="126">
        <v>3286</v>
      </c>
      <c r="I16" s="127">
        <f>(H16/H26)*100</f>
        <v>2.672826803100674</v>
      </c>
      <c r="J16" s="126">
        <v>3872</v>
      </c>
      <c r="K16" s="127">
        <f>(J16/J26)*100</f>
        <v>3.01002044512854</v>
      </c>
    </row>
    <row r="17" spans="1:11" ht="15">
      <c r="A17" s="125" t="s">
        <v>92</v>
      </c>
      <c r="B17" s="126">
        <v>3900</v>
      </c>
      <c r="C17" s="127">
        <f>(B17/B26)*100</f>
        <v>2.6851921977953883</v>
      </c>
      <c r="D17" s="126">
        <v>4563</v>
      </c>
      <c r="E17" s="127">
        <f>(D17/D26)*100</f>
        <v>3.4442154842508095</v>
      </c>
      <c r="F17" s="126">
        <v>4003</v>
      </c>
      <c r="G17" s="127">
        <f>(F17/F26)*100</f>
        <v>3.0016946864830008</v>
      </c>
      <c r="H17" s="126">
        <v>4109</v>
      </c>
      <c r="I17" s="127">
        <f>(H17/H26)*100</f>
        <v>3.3422536013209587</v>
      </c>
      <c r="J17" s="126">
        <v>4651</v>
      </c>
      <c r="K17" s="127">
        <f>(J17/J26)*100</f>
        <v>3.6156004881954646</v>
      </c>
    </row>
    <row r="18" spans="1:11" ht="15">
      <c r="A18" s="125" t="s">
        <v>326</v>
      </c>
      <c r="B18" s="126">
        <v>3200</v>
      </c>
      <c r="C18" s="127">
        <f>(B18/B26)*100</f>
        <v>2.2032346238321137</v>
      </c>
      <c r="D18" s="126">
        <v>2817</v>
      </c>
      <c r="E18" s="127">
        <f>(D18/D26)*100</f>
        <v>2.1263105455039515</v>
      </c>
      <c r="F18" s="126">
        <v>3203</v>
      </c>
      <c r="G18" s="127">
        <f>(F18/F26)*100</f>
        <v>2.401805665951799</v>
      </c>
      <c r="H18" s="126">
        <v>2845</v>
      </c>
      <c r="I18" s="127">
        <f>(H18/H26)*100</f>
        <v>2.314118154236585</v>
      </c>
      <c r="J18" s="126">
        <v>3290</v>
      </c>
      <c r="K18" s="127">
        <f>(J18/J26)*100</f>
        <v>2.5575845207832892</v>
      </c>
    </row>
    <row r="19" spans="1:11" ht="15">
      <c r="A19" s="125" t="s">
        <v>96</v>
      </c>
      <c r="B19" s="126">
        <v>3143</v>
      </c>
      <c r="C19" s="127">
        <f>(B19/B26)*100</f>
        <v>2.163989507095104</v>
      </c>
      <c r="D19" s="126">
        <v>3840</v>
      </c>
      <c r="E19" s="127">
        <f>(D19/D26)*100</f>
        <v>2.8984850886528837</v>
      </c>
      <c r="F19" s="126">
        <v>3950</v>
      </c>
      <c r="G19" s="127">
        <f>(F19/F26)*100</f>
        <v>2.9619520388728082</v>
      </c>
      <c r="H19" s="126">
        <v>3835</v>
      </c>
      <c r="I19" s="127">
        <f>(H19/H26)*100</f>
        <v>3.119382468013112</v>
      </c>
      <c r="J19" s="126">
        <v>3785</v>
      </c>
      <c r="K19" s="127">
        <f>(J19/J26)*100</f>
        <v>2.9423882708707447</v>
      </c>
    </row>
    <row r="20" spans="1:11" ht="15">
      <c r="A20" s="125" t="s">
        <v>101</v>
      </c>
      <c r="B20" s="126">
        <v>2000</v>
      </c>
      <c r="C20" s="127">
        <f>(B20/B26)*100</f>
        <v>1.377021639895071</v>
      </c>
      <c r="D20" s="126">
        <v>1886</v>
      </c>
      <c r="E20" s="127">
        <f>(D20/D26)*100</f>
        <v>1.423578874270661</v>
      </c>
      <c r="F20" s="126">
        <v>982</v>
      </c>
      <c r="G20" s="127">
        <f>(F20/F26)*100</f>
        <v>0.7363637727020501</v>
      </c>
      <c r="H20" s="126">
        <v>1795</v>
      </c>
      <c r="I20" s="127">
        <f>(H20/H26)*100</f>
        <v>1.46004994265542</v>
      </c>
      <c r="J20" s="126">
        <v>2397</v>
      </c>
      <c r="K20" s="127">
        <f>(J20/J26)*100</f>
        <v>1.8633830079992537</v>
      </c>
    </row>
    <row r="21" spans="1:11" ht="15">
      <c r="A21" s="125" t="s">
        <v>328</v>
      </c>
      <c r="B21" s="126">
        <v>1674</v>
      </c>
      <c r="C21" s="127">
        <f>(B21/B26)*100</f>
        <v>1.1525671125921744</v>
      </c>
      <c r="D21" s="126">
        <v>1462</v>
      </c>
      <c r="E21" s="127">
        <f>(D21/D26)*100</f>
        <v>1.103537812398572</v>
      </c>
      <c r="F21" s="126">
        <v>1392</v>
      </c>
      <c r="G21" s="127">
        <f>(F21/F26)*100</f>
        <v>1.043806895724291</v>
      </c>
      <c r="H21" s="126">
        <v>1304</v>
      </c>
      <c r="I21" s="127">
        <f>(H21/H26)*100</f>
        <v>1.0606713789541324</v>
      </c>
      <c r="J21" s="126">
        <v>1287</v>
      </c>
      <c r="K21" s="127">
        <f>(J21/J26)*100</f>
        <v>1.0004897502273842</v>
      </c>
    </row>
    <row r="22" spans="1:11" ht="15" customHeight="1">
      <c r="A22" s="125" t="s">
        <v>142</v>
      </c>
      <c r="B22" s="126">
        <v>1342</v>
      </c>
      <c r="C22" s="127">
        <f>(B22/B26)*100</f>
        <v>0.9239815203695927</v>
      </c>
      <c r="D22" s="126">
        <v>2210</v>
      </c>
      <c r="E22" s="127">
        <f>(D22/D26)*100</f>
        <v>1.6681385536257483</v>
      </c>
      <c r="F22" s="126">
        <v>1634</v>
      </c>
      <c r="G22" s="127">
        <f>(F22/F26)*100</f>
        <v>1.2252733244349796</v>
      </c>
      <c r="H22" s="126">
        <v>1871</v>
      </c>
      <c r="I22" s="127">
        <f>(H22/H26)*100</f>
        <v>1.5218682132079615</v>
      </c>
      <c r="J22" s="126">
        <v>1445</v>
      </c>
      <c r="K22" s="127">
        <f>(J22/J26)*100</f>
        <v>1.1233159977300466</v>
      </c>
    </row>
    <row r="23" spans="1:11" ht="15" customHeight="1">
      <c r="A23" s="125" t="s">
        <v>141</v>
      </c>
      <c r="B23" s="126">
        <v>1242</v>
      </c>
      <c r="C23" s="127">
        <f>(B23/B26)*100</f>
        <v>0.855130438374839</v>
      </c>
      <c r="D23" s="126">
        <v>1152</v>
      </c>
      <c r="E23" s="127">
        <f>(D23/D26)*100</f>
        <v>0.869545526595865</v>
      </c>
      <c r="F23" s="126">
        <v>1814</v>
      </c>
      <c r="G23" s="127">
        <f>(F23/F26)*100</f>
        <v>1.3602483540545</v>
      </c>
      <c r="H23" s="126">
        <v>1065</v>
      </c>
      <c r="I23" s="127">
        <f>(H23/H26)*100</f>
        <v>0.8662691860323245</v>
      </c>
      <c r="J23" s="126">
        <v>1410</v>
      </c>
      <c r="K23" s="127">
        <f>(J23/J26)*100</f>
        <v>1.096107651764267</v>
      </c>
    </row>
    <row r="24" spans="1:11" ht="15" customHeight="1" hidden="1">
      <c r="A24" s="125"/>
      <c r="B24" s="126">
        <f>SUM(B9:B23)</f>
        <v>134810</v>
      </c>
      <c r="C24" s="128"/>
      <c r="D24" s="126">
        <f>SUM(D9:D23)</f>
        <v>121950</v>
      </c>
      <c r="E24" s="128"/>
      <c r="F24" s="126">
        <f>SUM(F9:F23)</f>
        <v>123125</v>
      </c>
      <c r="G24" s="128"/>
      <c r="H24" s="126">
        <f>SUM(H9:H23)</f>
        <v>112211</v>
      </c>
      <c r="I24" s="128"/>
      <c r="J24" s="126">
        <f>SUM(J9:J23)</f>
        <v>117192</v>
      </c>
      <c r="K24" s="128"/>
    </row>
    <row r="25" spans="1:11" ht="15">
      <c r="A25" s="125" t="s">
        <v>94</v>
      </c>
      <c r="B25" s="131">
        <f>B26-B24</f>
        <v>10431</v>
      </c>
      <c r="C25" s="130">
        <f>(B25/B26)*100</f>
        <v>7.181856362872742</v>
      </c>
      <c r="D25" s="131">
        <f>D26-D24</f>
        <v>10533</v>
      </c>
      <c r="E25" s="130">
        <f>(D25/D26)*100</f>
        <v>7.95045402051584</v>
      </c>
      <c r="F25" s="131">
        <f>F26-F24</f>
        <v>10233</v>
      </c>
      <c r="G25" s="130">
        <f>(F25/F26)*100</f>
        <v>7.673330433869734</v>
      </c>
      <c r="H25" s="131">
        <f>H26-H24</f>
        <v>10730</v>
      </c>
      <c r="I25" s="130">
        <f>(H25/H26)*100</f>
        <v>8.727763724062761</v>
      </c>
      <c r="J25" s="131">
        <f>J26-J24</f>
        <v>11445</v>
      </c>
      <c r="K25" s="130">
        <f>(J25/J26)*100</f>
        <v>8.897129130809954</v>
      </c>
    </row>
    <row r="26" spans="1:11" ht="18" customHeight="1">
      <c r="A26" s="378" t="s">
        <v>2</v>
      </c>
      <c r="B26" s="377">
        <v>145241</v>
      </c>
      <c r="C26" s="376">
        <f>SUM(C9:C25)</f>
        <v>100.00000000000003</v>
      </c>
      <c r="D26" s="377">
        <v>132483</v>
      </c>
      <c r="E26" s="376">
        <f>SUM(E9:E25)</f>
        <v>100.00000000000003</v>
      </c>
      <c r="F26" s="377">
        <v>133358</v>
      </c>
      <c r="G26" s="376">
        <f>SUM(G9:G25)</f>
        <v>100</v>
      </c>
      <c r="H26" s="377">
        <v>122941</v>
      </c>
      <c r="I26" s="376">
        <f>SUM(I9:I25)</f>
        <v>100</v>
      </c>
      <c r="J26" s="377">
        <v>128637</v>
      </c>
      <c r="K26" s="376">
        <f>SUM(K9:K25)</f>
        <v>100.00000000000003</v>
      </c>
    </row>
    <row r="27" spans="1:11" ht="15" customHeight="1">
      <c r="A27" s="268" t="s">
        <v>145</v>
      </c>
      <c r="B27" s="119"/>
      <c r="C27" s="119"/>
      <c r="D27" s="113"/>
      <c r="E27" s="113"/>
      <c r="F27" s="141"/>
      <c r="G27" s="141"/>
      <c r="H27" s="141"/>
      <c r="I27" s="141"/>
      <c r="J27" s="141"/>
      <c r="K27" s="141"/>
    </row>
    <row r="28" spans="1:11" ht="12.75" customHeight="1">
      <c r="A28" s="230"/>
      <c r="B28" s="119"/>
      <c r="C28" s="119"/>
      <c r="D28" s="113"/>
      <c r="E28" s="113"/>
      <c r="F28" s="141"/>
      <c r="G28" s="141"/>
      <c r="H28" s="141"/>
      <c r="I28" s="141"/>
      <c r="J28" s="141"/>
      <c r="K28" s="141"/>
    </row>
    <row r="29" spans="1:11" ht="20.25" customHeight="1">
      <c r="A29" s="523" t="s">
        <v>95</v>
      </c>
      <c r="B29" s="523"/>
      <c r="C29" s="523"/>
      <c r="D29" s="523"/>
      <c r="E29" s="523"/>
      <c r="F29" s="523"/>
      <c r="G29" s="523"/>
      <c r="H29" s="523"/>
      <c r="I29" s="523"/>
      <c r="J29" s="523"/>
      <c r="K29" s="523"/>
    </row>
    <row r="30" spans="1:11" ht="15" customHeight="1">
      <c r="A30" s="508" t="s">
        <v>88</v>
      </c>
      <c r="B30" s="522" t="s">
        <v>327</v>
      </c>
      <c r="C30" s="522"/>
      <c r="D30" s="522" t="s">
        <v>248</v>
      </c>
      <c r="E30" s="522"/>
      <c r="F30" s="522" t="s">
        <v>235</v>
      </c>
      <c r="G30" s="522"/>
      <c r="H30" s="522" t="s">
        <v>219</v>
      </c>
      <c r="I30" s="522"/>
      <c r="J30" s="524" t="s">
        <v>203</v>
      </c>
      <c r="K30" s="525"/>
    </row>
    <row r="31" spans="1:11" ht="15" customHeight="1">
      <c r="A31" s="508"/>
      <c r="B31" s="114" t="s">
        <v>128</v>
      </c>
      <c r="C31" s="114" t="s">
        <v>89</v>
      </c>
      <c r="D31" s="114" t="s">
        <v>128</v>
      </c>
      <c r="E31" s="114" t="s">
        <v>89</v>
      </c>
      <c r="F31" s="114" t="s">
        <v>128</v>
      </c>
      <c r="G31" s="114" t="s">
        <v>89</v>
      </c>
      <c r="H31" s="114" t="s">
        <v>128</v>
      </c>
      <c r="I31" s="114" t="s">
        <v>89</v>
      </c>
      <c r="J31" s="114" t="s">
        <v>128</v>
      </c>
      <c r="K31" s="114" t="s">
        <v>89</v>
      </c>
    </row>
    <row r="32" spans="1:11" ht="15">
      <c r="A32" s="132" t="s">
        <v>100</v>
      </c>
      <c r="B32" s="123">
        <v>28735</v>
      </c>
      <c r="C32" s="124">
        <f>(B32/B49)*100</f>
        <v>25.393921719381034</v>
      </c>
      <c r="D32" s="123">
        <v>33610</v>
      </c>
      <c r="E32" s="124">
        <f>(D32/D49)*100</f>
        <v>32.14022740095436</v>
      </c>
      <c r="F32" s="123">
        <v>33494</v>
      </c>
      <c r="G32" s="124">
        <f>(F32/F49)*100</f>
        <v>34.55590289599389</v>
      </c>
      <c r="H32" s="123">
        <v>30481</v>
      </c>
      <c r="I32" s="124">
        <f>(H32/H49)*100</f>
        <v>31.683384439478196</v>
      </c>
      <c r="J32" s="123">
        <v>29728</v>
      </c>
      <c r="K32" s="124">
        <f>(J32/J49)*100</f>
        <v>30.461201110735402</v>
      </c>
    </row>
    <row r="33" spans="1:11" ht="15">
      <c r="A33" s="129" t="s">
        <v>202</v>
      </c>
      <c r="B33" s="142">
        <v>25475</v>
      </c>
      <c r="C33" s="127">
        <f>(B33/B49)*100</f>
        <v>22.512968707194428</v>
      </c>
      <c r="D33" s="142">
        <v>17675</v>
      </c>
      <c r="E33" s="127">
        <f>(D33/D49)*100</f>
        <v>16.902068411540263</v>
      </c>
      <c r="F33" s="142">
        <v>14229</v>
      </c>
      <c r="G33" s="127">
        <f>(F33/F49)*100</f>
        <v>14.680120090377294</v>
      </c>
      <c r="H33" s="142">
        <v>17052</v>
      </c>
      <c r="I33" s="127">
        <f>(H33/H49)*100</f>
        <v>17.724650485941478</v>
      </c>
      <c r="J33" s="142">
        <v>16101</v>
      </c>
      <c r="K33" s="127">
        <f>(J33/J49)*100</f>
        <v>16.498109495558083</v>
      </c>
    </row>
    <row r="34" spans="1:11" ht="15">
      <c r="A34" s="129" t="s">
        <v>91</v>
      </c>
      <c r="B34" s="142">
        <v>10614</v>
      </c>
      <c r="C34" s="127">
        <f>(B34/B49)*100</f>
        <v>9.3798881200456</v>
      </c>
      <c r="D34" s="142">
        <v>6159</v>
      </c>
      <c r="E34" s="127">
        <f>(D34/D49)*100</f>
        <v>5.889665592456944</v>
      </c>
      <c r="F34" s="142">
        <v>5489</v>
      </c>
      <c r="G34" s="127">
        <f>(F34/F49)*100</f>
        <v>5.6630247505854925</v>
      </c>
      <c r="H34" s="142">
        <v>7907</v>
      </c>
      <c r="I34" s="127">
        <f>(H34/H49)*100</f>
        <v>8.218907541188088</v>
      </c>
      <c r="J34" s="142">
        <v>5741</v>
      </c>
      <c r="K34" s="127">
        <f>(J34/J49)*100</f>
        <v>5.88259403850686</v>
      </c>
    </row>
    <row r="35" spans="1:11" ht="15">
      <c r="A35" s="129" t="s">
        <v>90</v>
      </c>
      <c r="B35" s="142">
        <v>7170</v>
      </c>
      <c r="C35" s="127">
        <f>(B35/B49)*100</f>
        <v>6.33632917097484</v>
      </c>
      <c r="D35" s="142">
        <v>7734</v>
      </c>
      <c r="E35" s="127">
        <f>(D35/D49)*100</f>
        <v>7.395790500415977</v>
      </c>
      <c r="F35" s="142">
        <v>7822</v>
      </c>
      <c r="G35" s="127">
        <f>(F35/F49)*100</f>
        <v>8.069990817831977</v>
      </c>
      <c r="H35" s="142">
        <v>7894</v>
      </c>
      <c r="I35" s="127">
        <f>(H35/H49)*100</f>
        <v>8.205394730003638</v>
      </c>
      <c r="J35" s="142">
        <v>11085</v>
      </c>
      <c r="K35" s="127">
        <f>(J35/J49)*100</f>
        <v>11.358396606313978</v>
      </c>
    </row>
    <row r="36" spans="1:11" ht="15">
      <c r="A36" s="129" t="s">
        <v>162</v>
      </c>
      <c r="B36" s="126">
        <v>5508</v>
      </c>
      <c r="C36" s="127">
        <f>(B36/B49)*100</f>
        <v>4.867573371510379</v>
      </c>
      <c r="D36" s="126">
        <v>3947</v>
      </c>
      <c r="E36" s="127">
        <f>(D36/D49)*100</f>
        <v>3.774396832834479</v>
      </c>
      <c r="F36" s="126">
        <v>3349</v>
      </c>
      <c r="G36" s="127">
        <f>(F36/F49)*100</f>
        <v>3.4551776078904743</v>
      </c>
      <c r="H36" s="126">
        <v>3084</v>
      </c>
      <c r="I36" s="127">
        <f>(H36/H49)*100</f>
        <v>3.205654591757185</v>
      </c>
      <c r="J36" s="126">
        <v>3259</v>
      </c>
      <c r="K36" s="127">
        <f>(J36/J49)*100</f>
        <v>3.339378848892851</v>
      </c>
    </row>
    <row r="37" spans="1:11" ht="15">
      <c r="A37" s="129" t="s">
        <v>93</v>
      </c>
      <c r="B37" s="142">
        <v>5288</v>
      </c>
      <c r="C37" s="127">
        <f>(B37/B49)*100</f>
        <v>4.673153229583676</v>
      </c>
      <c r="D37" s="142">
        <v>5840</v>
      </c>
      <c r="E37" s="127">
        <f>(D37/D49)*100</f>
        <v>5.584615531733813</v>
      </c>
      <c r="F37" s="142">
        <v>4631</v>
      </c>
      <c r="G37" s="127">
        <f>(F37/F49)*100</f>
        <v>4.77782248496291</v>
      </c>
      <c r="H37" s="142">
        <v>3007</v>
      </c>
      <c r="I37" s="127">
        <f>(H37/H49)*100</f>
        <v>3.125617171664674</v>
      </c>
      <c r="J37" s="142">
        <v>3377</v>
      </c>
      <c r="K37" s="127">
        <f>(J37/J49)*100</f>
        <v>3.4602891600832026</v>
      </c>
    </row>
    <row r="38" spans="1:11" ht="15">
      <c r="A38" s="129" t="s">
        <v>103</v>
      </c>
      <c r="B38" s="142">
        <v>4310</v>
      </c>
      <c r="C38" s="127">
        <f>(B38/B49)*100</f>
        <v>3.8088673259276935</v>
      </c>
      <c r="D38" s="142">
        <v>4697</v>
      </c>
      <c r="E38" s="127">
        <f>(D38/D49)*100</f>
        <v>4.491599169957829</v>
      </c>
      <c r="F38" s="142">
        <v>3817</v>
      </c>
      <c r="G38" s="127">
        <f>(F38/F49)*100</f>
        <v>3.9380152073209738</v>
      </c>
      <c r="H38" s="142">
        <v>2999</v>
      </c>
      <c r="I38" s="127">
        <f>(H38/H49)*100</f>
        <v>3.117301595551167</v>
      </c>
      <c r="J38" s="142">
        <v>3823</v>
      </c>
      <c r="K38" s="127">
        <f>(J38/J49)*100</f>
        <v>3.917289149836566</v>
      </c>
    </row>
    <row r="39" spans="1:11" ht="15">
      <c r="A39" s="129" t="s">
        <v>96</v>
      </c>
      <c r="B39" s="142">
        <v>3750</v>
      </c>
      <c r="C39" s="127">
        <f>(B39/B49)*100</f>
        <v>3.3139796919324476</v>
      </c>
      <c r="D39" s="142">
        <v>3697</v>
      </c>
      <c r="E39" s="127">
        <f>(D39/D49)*100</f>
        <v>3.5353293871266964</v>
      </c>
      <c r="F39" s="142">
        <v>3468</v>
      </c>
      <c r="G39" s="127">
        <f>(F39/F49)*100</f>
        <v>3.5779504162926736</v>
      </c>
      <c r="H39" s="142">
        <v>3493</v>
      </c>
      <c r="I39" s="127">
        <f>(H39/H49)*100</f>
        <v>3.6307884205602616</v>
      </c>
      <c r="J39" s="142">
        <v>3778</v>
      </c>
      <c r="K39" s="127">
        <f>(J39/J49)*100</f>
        <v>3.8711792853995677</v>
      </c>
    </row>
    <row r="40" spans="1:11" ht="15">
      <c r="A40" s="129" t="s">
        <v>92</v>
      </c>
      <c r="B40" s="142">
        <v>3556</v>
      </c>
      <c r="C40" s="127">
        <f>(B40/B49)*100</f>
        <v>3.1425364758698096</v>
      </c>
      <c r="D40" s="142">
        <v>2907</v>
      </c>
      <c r="E40" s="127">
        <f>(D40/D49)*100</f>
        <v>2.7798762586901016</v>
      </c>
      <c r="F40" s="142">
        <v>2498</v>
      </c>
      <c r="G40" s="127">
        <f>(F40/F49)*100</f>
        <v>2.5771972721739043</v>
      </c>
      <c r="H40" s="142">
        <v>2838</v>
      </c>
      <c r="I40" s="127">
        <f>(H40/H49)*100</f>
        <v>2.9499506262668262</v>
      </c>
      <c r="J40" s="142">
        <v>2448</v>
      </c>
      <c r="K40" s="127">
        <f>(J40/J49)*100</f>
        <v>2.5083766253727213</v>
      </c>
    </row>
    <row r="41" spans="1:11" ht="15">
      <c r="A41" s="125" t="s">
        <v>102</v>
      </c>
      <c r="B41" s="142">
        <v>3203</v>
      </c>
      <c r="C41" s="127">
        <f>(B41/B49)*100</f>
        <v>2.8305805208692347</v>
      </c>
      <c r="D41" s="142">
        <v>2675</v>
      </c>
      <c r="E41" s="127">
        <f>(D41/D49)*100</f>
        <v>2.558021669073279</v>
      </c>
      <c r="F41" s="142">
        <v>3324</v>
      </c>
      <c r="G41" s="127">
        <f>(F41/F49)*100</f>
        <v>3.42938500108329</v>
      </c>
      <c r="H41" s="142">
        <v>1851</v>
      </c>
      <c r="I41" s="127">
        <f>(H41/H49)*100</f>
        <v>1.924016423262824</v>
      </c>
      <c r="J41" s="142">
        <v>2852</v>
      </c>
      <c r="K41" s="127">
        <f>(J41/J49)*100</f>
        <v>2.922340741651553</v>
      </c>
    </row>
    <row r="42" spans="1:11" ht="15">
      <c r="A42" s="125" t="s">
        <v>326</v>
      </c>
      <c r="B42" s="126">
        <v>2685</v>
      </c>
      <c r="C42" s="127">
        <f>(B42/B49)*100</f>
        <v>2.3728094594236326</v>
      </c>
      <c r="D42" s="126">
        <v>3142</v>
      </c>
      <c r="E42" s="127">
        <f>(D42/D49)*100</f>
        <v>3.004599657655418</v>
      </c>
      <c r="F42" s="126">
        <v>2657</v>
      </c>
      <c r="G42" s="127">
        <f>(F42/F49)*100</f>
        <v>2.7412382514675993</v>
      </c>
      <c r="H42" s="126">
        <v>3014</v>
      </c>
      <c r="I42" s="127">
        <f>(H42/H49)*100</f>
        <v>3.1328933007639934</v>
      </c>
      <c r="J42" s="126">
        <v>3311</v>
      </c>
      <c r="K42" s="127">
        <f>(J42/J49)*100</f>
        <v>3.3926613589089385</v>
      </c>
    </row>
    <row r="43" spans="1:11" ht="15">
      <c r="A43" s="129" t="s">
        <v>142</v>
      </c>
      <c r="B43" s="142">
        <v>1987</v>
      </c>
      <c r="C43" s="127">
        <f>(B43/B49)*100</f>
        <v>1.7559673727652731</v>
      </c>
      <c r="D43" s="142">
        <v>1468</v>
      </c>
      <c r="E43" s="127">
        <f>(D43/D49)*100</f>
        <v>1.4038040411961021</v>
      </c>
      <c r="F43" s="142">
        <v>1712</v>
      </c>
      <c r="G43" s="127">
        <f>(F43/F49)*100</f>
        <v>1.7662777141560144</v>
      </c>
      <c r="H43" s="142">
        <v>1374</v>
      </c>
      <c r="I43" s="127">
        <f>(H43/H49)*100</f>
        <v>1.4282001974949328</v>
      </c>
      <c r="J43" s="142">
        <v>1625</v>
      </c>
      <c r="K43" s="127">
        <f>(J43/J49)*100</f>
        <v>1.6650784380027255</v>
      </c>
    </row>
    <row r="44" spans="1:11" ht="15">
      <c r="A44" s="125" t="s">
        <v>101</v>
      </c>
      <c r="B44" s="142">
        <v>1712</v>
      </c>
      <c r="C44" s="127">
        <f>(B44/B49)*100</f>
        <v>1.5129421953568933</v>
      </c>
      <c r="D44" s="142">
        <v>772</v>
      </c>
      <c r="E44" s="127">
        <f>(D44/D49)*100</f>
        <v>0.7382402723456342</v>
      </c>
      <c r="F44" s="142">
        <v>1912</v>
      </c>
      <c r="G44" s="127">
        <f>(F44/F49)*100</f>
        <v>1.9726185686134927</v>
      </c>
      <c r="H44" s="142">
        <v>1807</v>
      </c>
      <c r="I44" s="127">
        <f>(H44/H49)*100</f>
        <v>1.8782807546385325</v>
      </c>
      <c r="J44" s="142">
        <v>1490</v>
      </c>
      <c r="K44" s="127">
        <f>(J44/J49)*100</f>
        <v>1.52674884469173</v>
      </c>
    </row>
    <row r="45" spans="1:11" ht="15">
      <c r="A45" s="125" t="s">
        <v>328</v>
      </c>
      <c r="B45" s="126">
        <v>1374</v>
      </c>
      <c r="C45" s="127">
        <f>(B45/B49)*100</f>
        <v>1.2142421591240489</v>
      </c>
      <c r="D45" s="126">
        <v>1243</v>
      </c>
      <c r="E45" s="127">
        <f>(D45/D49)*100</f>
        <v>1.1886433400590974</v>
      </c>
      <c r="F45" s="126">
        <v>1200</v>
      </c>
      <c r="G45" s="127">
        <f>(F45/F49)*100</f>
        <v>1.23804512674487</v>
      </c>
      <c r="H45" s="126">
        <v>1236</v>
      </c>
      <c r="I45" s="127">
        <f>(H45/H49)*100</f>
        <v>1.2847565095369262</v>
      </c>
      <c r="J45" s="126">
        <v>1440</v>
      </c>
      <c r="K45" s="127">
        <f>(J45/J49)*100</f>
        <v>1.4755156619839538</v>
      </c>
    </row>
    <row r="46" spans="1:11" ht="15" customHeight="1">
      <c r="A46" s="125" t="s">
        <v>141</v>
      </c>
      <c r="B46" s="142">
        <v>1044</v>
      </c>
      <c r="C46" s="127">
        <f>(B46/B49)*100</f>
        <v>0.9226119462339935</v>
      </c>
      <c r="D46" s="142">
        <v>1826</v>
      </c>
      <c r="E46" s="127">
        <f>(D46/D49)*100</f>
        <v>1.7461486234496477</v>
      </c>
      <c r="F46" s="142">
        <v>1082</v>
      </c>
      <c r="G46" s="127">
        <f>(F46/F49)*100</f>
        <v>1.1163040226149576</v>
      </c>
      <c r="H46" s="142">
        <v>1309</v>
      </c>
      <c r="I46" s="127">
        <f>(H46/H49)*100</f>
        <v>1.3606361415726833</v>
      </c>
      <c r="J46" s="142">
        <v>1438</v>
      </c>
      <c r="K46" s="127">
        <f>(J46/J49)*100</f>
        <v>1.4734663346756427</v>
      </c>
    </row>
    <row r="47" spans="1:11" ht="14.25" customHeight="1" hidden="1">
      <c r="A47" s="129"/>
      <c r="B47" s="142">
        <f>SUM(B32:B46)</f>
        <v>106411</v>
      </c>
      <c r="C47" s="128"/>
      <c r="D47" s="142">
        <f>SUM(D32:D46)</f>
        <v>97392</v>
      </c>
      <c r="E47" s="128"/>
      <c r="F47" s="142">
        <f>SUM(F32:F46)</f>
        <v>90684</v>
      </c>
      <c r="G47" s="128"/>
      <c r="H47" s="142">
        <f>SUM(H32:H46)</f>
        <v>89346</v>
      </c>
      <c r="I47" s="128"/>
      <c r="J47" s="142">
        <f>SUM(J32:J46)</f>
        <v>91496</v>
      </c>
      <c r="K47" s="128"/>
    </row>
    <row r="48" spans="1:11" ht="15">
      <c r="A48" s="133" t="s">
        <v>94</v>
      </c>
      <c r="B48" s="131">
        <f>B49-B47</f>
        <v>6746</v>
      </c>
      <c r="C48" s="130">
        <f>(B48/B49)*100</f>
        <v>5.961628533807011</v>
      </c>
      <c r="D48" s="131">
        <f>D49-D47</f>
        <v>7181</v>
      </c>
      <c r="E48" s="130">
        <f>(D48/D49)*100</f>
        <v>6.866973310510362</v>
      </c>
      <c r="F48" s="131">
        <f>F49-F47</f>
        <v>6243</v>
      </c>
      <c r="G48" s="130">
        <f>(F48/F49)*100</f>
        <v>6.440929771890186</v>
      </c>
      <c r="H48" s="131">
        <f>H49-H47</f>
        <v>6859</v>
      </c>
      <c r="I48" s="130">
        <f>(H48/H49)*100</f>
        <v>7.129567070318591</v>
      </c>
      <c r="J48" s="131">
        <f>J49-J47</f>
        <v>6097</v>
      </c>
      <c r="K48" s="130">
        <f>(J48/J49)*100</f>
        <v>6.247374299386226</v>
      </c>
    </row>
    <row r="49" spans="1:11" ht="18" customHeight="1">
      <c r="A49" s="379" t="s">
        <v>2</v>
      </c>
      <c r="B49" s="377">
        <v>113157</v>
      </c>
      <c r="C49" s="376">
        <f>SUM(C32:C48)</f>
        <v>100</v>
      </c>
      <c r="D49" s="377">
        <v>104573</v>
      </c>
      <c r="E49" s="376">
        <f>SUM(E32:E48)</f>
        <v>99.99999999999999</v>
      </c>
      <c r="F49" s="377">
        <v>96927</v>
      </c>
      <c r="G49" s="376">
        <f>SUM(G32:G48)</f>
        <v>100</v>
      </c>
      <c r="H49" s="377">
        <v>96205</v>
      </c>
      <c r="I49" s="376">
        <f>SUM(I32:I48)</f>
        <v>100</v>
      </c>
      <c r="J49" s="377">
        <v>97593</v>
      </c>
      <c r="K49" s="376">
        <f>SUM(K32:K48)</f>
        <v>99.99999999999999</v>
      </c>
    </row>
    <row r="50" spans="1:11" ht="15" customHeight="1">
      <c r="A50" s="267" t="s">
        <v>146</v>
      </c>
      <c r="B50" s="120"/>
      <c r="C50" s="120"/>
      <c r="D50" s="35"/>
      <c r="E50" s="35"/>
      <c r="F50" s="35"/>
      <c r="G50" s="35"/>
      <c r="H50" s="33"/>
      <c r="I50" s="34"/>
      <c r="J50" s="33"/>
      <c r="K50" s="34"/>
    </row>
    <row r="51" spans="1:11" ht="12.75" customHeight="1">
      <c r="A51" s="230"/>
      <c r="B51" s="120"/>
      <c r="C51" s="120"/>
      <c r="D51" s="35"/>
      <c r="E51" s="35"/>
      <c r="F51" s="35"/>
      <c r="G51" s="35"/>
      <c r="H51" s="33"/>
      <c r="I51" s="34"/>
      <c r="J51" s="33"/>
      <c r="K51" s="34"/>
    </row>
    <row r="52" spans="1:11" ht="20.25" customHeight="1">
      <c r="A52" s="523" t="s">
        <v>329</v>
      </c>
      <c r="B52" s="523"/>
      <c r="C52" s="523"/>
      <c r="D52" s="523"/>
      <c r="E52" s="523"/>
      <c r="F52" s="523"/>
      <c r="G52" s="523"/>
      <c r="H52" s="523"/>
      <c r="I52" s="523"/>
      <c r="J52" s="523"/>
      <c r="K52" s="523"/>
    </row>
    <row r="53" spans="1:11" ht="15" customHeight="1">
      <c r="A53" s="508" t="s">
        <v>88</v>
      </c>
      <c r="B53" s="522" t="s">
        <v>327</v>
      </c>
      <c r="C53" s="522"/>
      <c r="D53" s="522" t="s">
        <v>248</v>
      </c>
      <c r="E53" s="522"/>
      <c r="F53" s="522" t="s">
        <v>235</v>
      </c>
      <c r="G53" s="522"/>
      <c r="H53" s="522" t="s">
        <v>219</v>
      </c>
      <c r="I53" s="522"/>
      <c r="J53" s="524" t="s">
        <v>203</v>
      </c>
      <c r="K53" s="525"/>
    </row>
    <row r="54" spans="1:11" ht="15" customHeight="1">
      <c r="A54" s="508"/>
      <c r="B54" s="114" t="s">
        <v>129</v>
      </c>
      <c r="C54" s="114" t="s">
        <v>89</v>
      </c>
      <c r="D54" s="114" t="s">
        <v>129</v>
      </c>
      <c r="E54" s="114" t="s">
        <v>89</v>
      </c>
      <c r="F54" s="114" t="s">
        <v>129</v>
      </c>
      <c r="G54" s="114" t="s">
        <v>89</v>
      </c>
      <c r="H54" s="114" t="s">
        <v>129</v>
      </c>
      <c r="I54" s="114" t="s">
        <v>89</v>
      </c>
      <c r="J54" s="114" t="s">
        <v>129</v>
      </c>
      <c r="K54" s="114" t="s">
        <v>89</v>
      </c>
    </row>
    <row r="55" spans="1:11" ht="15" customHeight="1">
      <c r="A55" s="132" t="s">
        <v>100</v>
      </c>
      <c r="B55" s="123">
        <v>20330</v>
      </c>
      <c r="C55" s="124">
        <f>(B55/B72)*100</f>
        <v>46.77111371845308</v>
      </c>
      <c r="D55" s="123">
        <v>19720</v>
      </c>
      <c r="E55" s="124">
        <f>(D55/D72)*100</f>
        <v>46.51272495695451</v>
      </c>
      <c r="F55" s="123">
        <v>19131.83</v>
      </c>
      <c r="G55" s="124">
        <f>(F55/F72)*100</f>
        <v>46.765656318748476</v>
      </c>
      <c r="H55" s="123">
        <v>18389.9</v>
      </c>
      <c r="I55" s="124">
        <f>(H55/H72)*100</f>
        <v>46.42038570274637</v>
      </c>
      <c r="J55" s="123">
        <v>17660</v>
      </c>
      <c r="K55" s="124">
        <f>(J55/J72)*100</f>
        <v>45.83798375165468</v>
      </c>
    </row>
    <row r="56" spans="1:11" ht="15" customHeight="1">
      <c r="A56" s="129" t="s">
        <v>91</v>
      </c>
      <c r="B56" s="142">
        <v>3584</v>
      </c>
      <c r="C56" s="127">
        <f>(B56/B72)*100</f>
        <v>8.245335541905353</v>
      </c>
      <c r="D56" s="142">
        <v>3333</v>
      </c>
      <c r="E56" s="127">
        <f>(D56/D72)*100</f>
        <v>7.861405288110007</v>
      </c>
      <c r="F56" s="142">
        <v>3333</v>
      </c>
      <c r="G56" s="127">
        <f>(F56/F72)*100</f>
        <v>8.147152285504767</v>
      </c>
      <c r="H56" s="142">
        <v>3333</v>
      </c>
      <c r="I56" s="127">
        <f>(H56/H72)*100</f>
        <v>8.413267366720516</v>
      </c>
      <c r="J56" s="142">
        <v>3333</v>
      </c>
      <c r="K56" s="127">
        <f>(J56/J72)*100</f>
        <v>8.651075868871182</v>
      </c>
    </row>
    <row r="57" spans="1:11" ht="15" customHeight="1">
      <c r="A57" s="129" t="s">
        <v>102</v>
      </c>
      <c r="B57" s="142">
        <v>3383</v>
      </c>
      <c r="C57" s="127">
        <f>(B57/B72)*100</f>
        <v>7.7829157751857725</v>
      </c>
      <c r="D57" s="142">
        <v>3383</v>
      </c>
      <c r="E57" s="127">
        <f>(D57/D72)*100</f>
        <v>7.979338160718918</v>
      </c>
      <c r="F57" s="142">
        <v>3253</v>
      </c>
      <c r="G57" s="127">
        <f>(F57/F72)*100</f>
        <v>7.951601075531654</v>
      </c>
      <c r="H57" s="142">
        <v>3089</v>
      </c>
      <c r="I57" s="127">
        <f>(H57/H72)*100</f>
        <v>7.797354604200322</v>
      </c>
      <c r="J57" s="142">
        <v>3048</v>
      </c>
      <c r="K57" s="127">
        <f>(J57/J72)*100</f>
        <v>7.911334907986607</v>
      </c>
    </row>
    <row r="58" spans="1:11" ht="15" customHeight="1">
      <c r="A58" s="129" t="s">
        <v>92</v>
      </c>
      <c r="B58" s="142">
        <v>2354</v>
      </c>
      <c r="C58" s="127">
        <f>(B58/B72)*100</f>
        <v>5.415602641084041</v>
      </c>
      <c r="D58" s="142">
        <v>2354</v>
      </c>
      <c r="E58" s="127">
        <f>(D58/D72)*100</f>
        <v>5.55227964242753</v>
      </c>
      <c r="F58" s="142">
        <v>2239</v>
      </c>
      <c r="G58" s="127">
        <f>(F58/F72)*100</f>
        <v>5.4729894891224635</v>
      </c>
      <c r="H58" s="142">
        <v>2200</v>
      </c>
      <c r="I58" s="127">
        <f>(H58/H72)*100</f>
        <v>5.553311793214863</v>
      </c>
      <c r="J58" s="142">
        <v>2200</v>
      </c>
      <c r="K58" s="127">
        <f>(J58/J72)*100</f>
        <v>5.710281101565136</v>
      </c>
    </row>
    <row r="59" spans="1:11" ht="15" customHeight="1">
      <c r="A59" s="129" t="s">
        <v>93</v>
      </c>
      <c r="B59" s="142">
        <v>1917</v>
      </c>
      <c r="C59" s="127">
        <f>(B59/B72)*100</f>
        <v>4.41024225274346</v>
      </c>
      <c r="D59" s="142">
        <v>1829</v>
      </c>
      <c r="E59" s="127">
        <f>(D59/D72)*100</f>
        <v>4.313984480033964</v>
      </c>
      <c r="F59" s="142">
        <v>1725</v>
      </c>
      <c r="G59" s="127">
        <f>(F59/F72)*100</f>
        <v>4.216572965045221</v>
      </c>
      <c r="H59" s="142">
        <v>1605</v>
      </c>
      <c r="I59" s="127">
        <f>(H59/H72)*100</f>
        <v>4.05139337641357</v>
      </c>
      <c r="J59" s="142">
        <v>1573</v>
      </c>
      <c r="K59" s="127">
        <f>(J59/J72)*100</f>
        <v>4.082850987619072</v>
      </c>
    </row>
    <row r="60" spans="1:11" ht="15" customHeight="1">
      <c r="A60" s="129" t="s">
        <v>202</v>
      </c>
      <c r="B60" s="142">
        <v>1583</v>
      </c>
      <c r="C60" s="127">
        <f>(B60/B72)*100</f>
        <v>3.6418432373984864</v>
      </c>
      <c r="D60" s="142">
        <v>1583</v>
      </c>
      <c r="E60" s="127">
        <f>(D60/D72)*100</f>
        <v>3.7337547467981222</v>
      </c>
      <c r="F60" s="142">
        <v>1302</v>
      </c>
      <c r="G60" s="127">
        <f>(F60/F72)*100</f>
        <v>3.182595942312393</v>
      </c>
      <c r="H60" s="142">
        <v>1068</v>
      </c>
      <c r="I60" s="127">
        <f>(H60/H72)*100</f>
        <v>2.6958804523424877</v>
      </c>
      <c r="J60" s="142">
        <v>1021</v>
      </c>
      <c r="K60" s="127">
        <f>(J60/J72)*100</f>
        <v>2.6500895475900017</v>
      </c>
    </row>
    <row r="61" spans="1:11" ht="15" customHeight="1">
      <c r="A61" s="129" t="s">
        <v>90</v>
      </c>
      <c r="B61" s="142">
        <v>1439</v>
      </c>
      <c r="C61" s="127">
        <f>(B61/B72)*100</f>
        <v>3.310557434375503</v>
      </c>
      <c r="D61" s="142">
        <v>1439</v>
      </c>
      <c r="E61" s="127">
        <f>(D61/D72)*100</f>
        <v>3.394108073684459</v>
      </c>
      <c r="F61" s="142">
        <v>1308</v>
      </c>
      <c r="G61" s="127">
        <f>(F61/F72)*100</f>
        <v>3.1972622830603767</v>
      </c>
      <c r="H61" s="142">
        <v>1270</v>
      </c>
      <c r="I61" s="127">
        <f>(H61/H72)*100</f>
        <v>3.205775444264943</v>
      </c>
      <c r="J61" s="142">
        <v>1291</v>
      </c>
      <c r="K61" s="127">
        <f>(J61/J72)*100</f>
        <v>3.3508967736911774</v>
      </c>
    </row>
    <row r="62" spans="1:11" ht="15" customHeight="1">
      <c r="A62" s="129" t="s">
        <v>162</v>
      </c>
      <c r="B62" s="126">
        <v>345</v>
      </c>
      <c r="C62" s="127">
        <f>(B62/B72)*100</f>
        <v>0.7937055697425633</v>
      </c>
      <c r="D62" s="126">
        <v>345</v>
      </c>
      <c r="E62" s="127">
        <f>(D62/D72)*100</f>
        <v>0.813736821001486</v>
      </c>
      <c r="F62" s="126">
        <v>345</v>
      </c>
      <c r="G62" s="127">
        <f>(F62/F72)*100</f>
        <v>0.8433145930090442</v>
      </c>
      <c r="H62" s="126">
        <v>307</v>
      </c>
      <c r="I62" s="127">
        <f>(H62/H72)*100</f>
        <v>0.7749394184168013</v>
      </c>
      <c r="J62" s="126">
        <v>268</v>
      </c>
      <c r="K62" s="127">
        <f>(J62/J72)*100</f>
        <v>0.6956160614633893</v>
      </c>
    </row>
    <row r="63" spans="1:11" ht="15" customHeight="1">
      <c r="A63" s="129" t="s">
        <v>96</v>
      </c>
      <c r="B63" s="142">
        <v>340</v>
      </c>
      <c r="C63" s="127">
        <f>(B63/B72)*100</f>
        <v>0.782202590470932</v>
      </c>
      <c r="D63" s="142">
        <v>340</v>
      </c>
      <c r="E63" s="127">
        <f>(D63/D72)*100</f>
        <v>0.8019435337405949</v>
      </c>
      <c r="F63" s="142">
        <v>340</v>
      </c>
      <c r="G63" s="127">
        <f>(F63/F72)*100</f>
        <v>0.8310926423857248</v>
      </c>
      <c r="H63" s="142">
        <v>320</v>
      </c>
      <c r="I63" s="127">
        <f>(H63/H72)*100</f>
        <v>0.8077544426494345</v>
      </c>
      <c r="J63" s="142">
        <v>335</v>
      </c>
      <c r="K63" s="127">
        <f>(J63/J72)*100</f>
        <v>0.8695200768292366</v>
      </c>
    </row>
    <row r="64" spans="1:11" ht="15" customHeight="1">
      <c r="A64" s="125" t="s">
        <v>101</v>
      </c>
      <c r="B64" s="142">
        <v>317</v>
      </c>
      <c r="C64" s="127">
        <f>(B64/B72)*100</f>
        <v>0.7292888858214277</v>
      </c>
      <c r="D64" s="142">
        <v>317</v>
      </c>
      <c r="E64" s="127">
        <f>(D64/D72)*100</f>
        <v>0.7476944123404958</v>
      </c>
      <c r="F64" s="142">
        <v>317</v>
      </c>
      <c r="G64" s="127">
        <f>(F64/F72)*100</f>
        <v>0.7748716695184552</v>
      </c>
      <c r="H64" s="142">
        <v>317</v>
      </c>
      <c r="I64" s="127">
        <f>(H64/H72)*100</f>
        <v>0.8001817447495961</v>
      </c>
      <c r="J64" s="142">
        <v>317</v>
      </c>
      <c r="K64" s="127">
        <f>(J64/J72)*100</f>
        <v>0.8227995950891582</v>
      </c>
    </row>
    <row r="65" spans="1:11" ht="15" customHeight="1">
      <c r="A65" s="125" t="s">
        <v>141</v>
      </c>
      <c r="B65" s="142">
        <v>275</v>
      </c>
      <c r="C65" s="127">
        <f>(B65/B72)*100</f>
        <v>0.6326638599397244</v>
      </c>
      <c r="D65" s="142">
        <v>271</v>
      </c>
      <c r="E65" s="127">
        <f>(D65/D72)*100</f>
        <v>0.6391961695402977</v>
      </c>
      <c r="F65" s="142">
        <v>275</v>
      </c>
      <c r="G65" s="127">
        <f>(F65/F72)*100</f>
        <v>0.6722072842825716</v>
      </c>
      <c r="H65" s="142">
        <v>232</v>
      </c>
      <c r="I65" s="127">
        <f>(H65/H72)*100</f>
        <v>0.58562197092084</v>
      </c>
      <c r="J65" s="142">
        <v>232</v>
      </c>
      <c r="K65" s="127">
        <f>(J65/J72)*100</f>
        <v>0.6021750979832325</v>
      </c>
    </row>
    <row r="66" spans="1:11" ht="15" customHeight="1">
      <c r="A66" s="125" t="s">
        <v>328</v>
      </c>
      <c r="B66" s="142">
        <v>251</v>
      </c>
      <c r="C66" s="127">
        <f>(B66/B72)*100</f>
        <v>0.5774495594358939</v>
      </c>
      <c r="D66" s="142">
        <v>270</v>
      </c>
      <c r="E66" s="127">
        <f>(D66/D72)*100</f>
        <v>0.6368375120881195</v>
      </c>
      <c r="F66" s="142">
        <v>282</v>
      </c>
      <c r="G66" s="127">
        <f>(F66/F72)*100</f>
        <v>0.6893180151552188</v>
      </c>
      <c r="H66" s="142">
        <v>229</v>
      </c>
      <c r="I66" s="127">
        <f>(H66/H72)*100</f>
        <v>0.5780492730210016</v>
      </c>
      <c r="J66" s="142">
        <v>245</v>
      </c>
      <c r="K66" s="127">
        <f>(J66/J72)*100</f>
        <v>0.6359176681288446</v>
      </c>
    </row>
    <row r="67" spans="1:11" ht="15" customHeight="1">
      <c r="A67" s="125" t="s">
        <v>103</v>
      </c>
      <c r="B67" s="142">
        <v>250</v>
      </c>
      <c r="C67" s="127">
        <f>(B67/B72)*100</f>
        <v>0.5751489635815676</v>
      </c>
      <c r="D67" s="142">
        <v>250</v>
      </c>
      <c r="E67" s="127">
        <f>(D67/D72)*100</f>
        <v>0.589664363044555</v>
      </c>
      <c r="F67" s="142">
        <v>250</v>
      </c>
      <c r="G67" s="127">
        <f>(F67/F72)*100</f>
        <v>0.6110975311659741</v>
      </c>
      <c r="H67" s="142">
        <v>250</v>
      </c>
      <c r="I67" s="127">
        <f>(H67/H72)*100</f>
        <v>0.6310581583198707</v>
      </c>
      <c r="J67" s="142">
        <v>250</v>
      </c>
      <c r="K67" s="127">
        <f>(J67/J72)*100</f>
        <v>0.6488955797233109</v>
      </c>
    </row>
    <row r="68" spans="1:11" ht="15" customHeight="1">
      <c r="A68" s="129" t="s">
        <v>142</v>
      </c>
      <c r="B68" s="142">
        <v>204</v>
      </c>
      <c r="C68" s="127">
        <f>(B68/B72)*100</f>
        <v>0.4693215542825592</v>
      </c>
      <c r="D68" s="142">
        <v>202</v>
      </c>
      <c r="E68" s="127">
        <f>(D68/D72)*100</f>
        <v>0.4764488053400005</v>
      </c>
      <c r="F68" s="142">
        <v>199</v>
      </c>
      <c r="G68" s="127">
        <f>(F68/F72)*100</f>
        <v>0.48643363480811536</v>
      </c>
      <c r="H68" s="142">
        <v>197</v>
      </c>
      <c r="I68" s="127">
        <f>(H68/H72)*100</f>
        <v>0.49727382875605813</v>
      </c>
      <c r="J68" s="142">
        <v>197</v>
      </c>
      <c r="K68" s="127">
        <f>(J68/J72)*100</f>
        <v>0.511329716821969</v>
      </c>
    </row>
    <row r="69" spans="1:11" ht="15" customHeight="1">
      <c r="A69" s="125" t="s">
        <v>326</v>
      </c>
      <c r="B69" s="142">
        <v>140</v>
      </c>
      <c r="C69" s="127">
        <f>(B69/B72)*100</f>
        <v>0.3220834196056779</v>
      </c>
      <c r="D69" s="142">
        <v>140</v>
      </c>
      <c r="E69" s="127">
        <f>(D69/D72)*100</f>
        <v>0.3302120433049508</v>
      </c>
      <c r="F69" s="142">
        <v>140</v>
      </c>
      <c r="G69" s="127">
        <f>(F69/F72)*100</f>
        <v>0.34221461745294546</v>
      </c>
      <c r="H69" s="142">
        <v>140</v>
      </c>
      <c r="I69" s="127">
        <f>(H69/H72)*100</f>
        <v>0.3533925686591276</v>
      </c>
      <c r="J69" s="142">
        <v>140</v>
      </c>
      <c r="K69" s="127">
        <f>(J69/J72)*100</f>
        <v>0.36338152464505413</v>
      </c>
    </row>
    <row r="70" spans="1:11" ht="15" hidden="1">
      <c r="A70" s="129"/>
      <c r="B70" s="142">
        <f>SUM(B55:B69)</f>
        <v>36712</v>
      </c>
      <c r="C70" s="127"/>
      <c r="D70" s="142">
        <f>SUM(D55:D69)</f>
        <v>35776</v>
      </c>
      <c r="E70" s="127"/>
      <c r="F70" s="142">
        <f>SUM(F55:F69)</f>
        <v>34439.83</v>
      </c>
      <c r="G70" s="127"/>
      <c r="H70" s="142">
        <f>SUM(H55:H69)</f>
        <v>32946.9</v>
      </c>
      <c r="I70" s="127"/>
      <c r="J70" s="142">
        <f>SUM(J55:J69)</f>
        <v>32110</v>
      </c>
      <c r="K70" s="127"/>
    </row>
    <row r="71" spans="1:11" ht="15" customHeight="1">
      <c r="A71" s="133" t="s">
        <v>94</v>
      </c>
      <c r="B71" s="131">
        <f>B72-B70</f>
        <v>6755</v>
      </c>
      <c r="C71" s="130">
        <f>(B71/B72)*100</f>
        <v>15.540524995973955</v>
      </c>
      <c r="D71" s="131">
        <f>D72-D70</f>
        <v>6621</v>
      </c>
      <c r="E71" s="130">
        <f>(D71/D72)*100</f>
        <v>15.616670990871995</v>
      </c>
      <c r="F71" s="131">
        <f>F72-F70</f>
        <v>6470.169999999998</v>
      </c>
      <c r="G71" s="130">
        <f>(F71/F72)*100</f>
        <v>15.815619652896599</v>
      </c>
      <c r="H71" s="131">
        <f>H72-H70</f>
        <v>6669.0999999999985</v>
      </c>
      <c r="I71" s="130">
        <f>(H71/H72)*100</f>
        <v>16.834359854604198</v>
      </c>
      <c r="J71" s="131">
        <f>J72-J70</f>
        <v>6417</v>
      </c>
      <c r="K71" s="130">
        <f>(J71/J72)*100</f>
        <v>16.655851740337944</v>
      </c>
    </row>
    <row r="72" spans="1:11" ht="18" customHeight="1">
      <c r="A72" s="378" t="s">
        <v>2</v>
      </c>
      <c r="B72" s="375">
        <v>43467</v>
      </c>
      <c r="C72" s="376">
        <f>SUM(C55:C71)</f>
        <v>99.99999999999999</v>
      </c>
      <c r="D72" s="375">
        <v>42397</v>
      </c>
      <c r="E72" s="376">
        <f>SUM(E55:E71)</f>
        <v>100.00000000000001</v>
      </c>
      <c r="F72" s="375">
        <v>40910</v>
      </c>
      <c r="G72" s="376">
        <f>SUM(G55:G71)</f>
        <v>100.00000000000001</v>
      </c>
      <c r="H72" s="375">
        <v>39616</v>
      </c>
      <c r="I72" s="376">
        <f>SUM(I55:I71)</f>
        <v>100.00000000000004</v>
      </c>
      <c r="J72" s="375">
        <v>38527</v>
      </c>
      <c r="K72" s="376">
        <f>SUM(K55:K71)</f>
        <v>99.99999999999997</v>
      </c>
    </row>
    <row r="73" spans="1:5" ht="15" customHeight="1">
      <c r="A73" s="267" t="s">
        <v>147</v>
      </c>
      <c r="B73" s="120"/>
      <c r="C73" s="120"/>
      <c r="D73" s="36"/>
      <c r="E73" s="36"/>
    </row>
    <row r="74" spans="1:11" ht="12.75" customHeight="1">
      <c r="A74" s="230"/>
      <c r="B74"/>
      <c r="C74"/>
      <c r="D74" s="3"/>
      <c r="E74" s="3"/>
      <c r="F74" s="113"/>
      <c r="G74" s="113"/>
      <c r="H74" s="113"/>
      <c r="I74" s="113"/>
      <c r="J74" s="113"/>
      <c r="K74" s="113"/>
    </row>
    <row r="75" spans="1:11" ht="15">
      <c r="A75"/>
      <c r="B75"/>
      <c r="C75"/>
      <c r="D75" s="47"/>
      <c r="E75" s="113"/>
      <c r="F75" s="113"/>
      <c r="G75" s="113"/>
      <c r="H75" s="113"/>
      <c r="I75" s="113"/>
      <c r="J75" s="113"/>
      <c r="K75" s="113"/>
    </row>
    <row r="76" spans="1:4" ht="15">
      <c r="A76"/>
      <c r="B76"/>
      <c r="C76"/>
      <c r="D76" s="113"/>
    </row>
  </sheetData>
  <mergeCells count="25">
    <mergeCell ref="H30:I30"/>
    <mergeCell ref="A29:K29"/>
    <mergeCell ref="A30:A31"/>
    <mergeCell ref="D30:E30"/>
    <mergeCell ref="F30:G30"/>
    <mergeCell ref="J30:K30"/>
    <mergeCell ref="B30:C30"/>
    <mergeCell ref="A1:K1"/>
    <mergeCell ref="A2:K2"/>
    <mergeCell ref="A4:K4"/>
    <mergeCell ref="A6:K6"/>
    <mergeCell ref="A3:K3"/>
    <mergeCell ref="A7:A8"/>
    <mergeCell ref="J7:K7"/>
    <mergeCell ref="F7:G7"/>
    <mergeCell ref="D7:E7"/>
    <mergeCell ref="B7:C7"/>
    <mergeCell ref="H7:I7"/>
    <mergeCell ref="B53:C53"/>
    <mergeCell ref="D53:E53"/>
    <mergeCell ref="A52:K52"/>
    <mergeCell ref="A53:A54"/>
    <mergeCell ref="F53:G53"/>
    <mergeCell ref="J53:K53"/>
    <mergeCell ref="H53:I53"/>
  </mergeCells>
  <printOptions horizontalCentered="1"/>
  <pageMargins left="0.11811023622047245" right="0.11811023622047245" top="0.1968503937007874" bottom="0.1968503937007874" header="0.31496062992125984" footer="0.3937007874015748"/>
  <pageSetup horizontalDpi="300" verticalDpi="300" orientation="portrait" paperSize="9" scale="78" r:id="rId1"/>
  <ignoredErrors>
    <ignoredError sqref="C8 B30:B31 B24:B25 C31 B53 C26 C24 B7:B8 D7:K7 C7 D30:K31" numberStoredAsText="1"/>
    <ignoredError sqref="C25:J25 C48:K48 D54 I65:K65 F54:F55 I57 D60 F61 F63:F64 D63:D64 E58:E64 D67:K67 G54:K55 C71:K71 H63:H64 K70 I70 G70 E70 C69 E54:E55 E57 D58 D57 K57 G57 J63:J64 K58:K64 J58 G58:G64 I58:I64 H58 E65:G65" formula="1"/>
    <ignoredError sqref="D53:K53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65"/>
  <sheetViews>
    <sheetView zoomScaleSheetLayoutView="75" workbookViewId="0" topLeftCell="A38">
      <selection activeCell="A48" sqref="A48"/>
    </sheetView>
  </sheetViews>
  <sheetFormatPr defaultColWidth="9.140625" defaultRowHeight="12.75"/>
  <cols>
    <col min="1" max="1" width="115.28125" style="21" customWidth="1"/>
    <col min="2" max="2" width="2.421875" style="21" hidden="1" customWidth="1"/>
    <col min="3" max="16384" width="9.140625" style="21" customWidth="1"/>
  </cols>
  <sheetData>
    <row r="1" spans="1:2" ht="19.5" customHeight="1">
      <c r="A1" s="227" t="s">
        <v>77</v>
      </c>
      <c r="B1" s="228"/>
    </row>
    <row r="2" spans="1:2" ht="19.5" customHeight="1">
      <c r="A2" s="412" t="s">
        <v>132</v>
      </c>
      <c r="B2" s="412"/>
    </row>
    <row r="3" spans="1:2" ht="19.5" customHeight="1">
      <c r="A3" s="227" t="s">
        <v>136</v>
      </c>
      <c r="B3" s="228"/>
    </row>
    <row r="4" spans="1:2" ht="19.5" customHeight="1">
      <c r="A4" s="291"/>
      <c r="B4" s="22"/>
    </row>
    <row r="5" spans="1:2" ht="19.5" customHeight="1">
      <c r="A5" s="291"/>
      <c r="B5" s="22"/>
    </row>
    <row r="6" spans="1:2" s="25" customFormat="1" ht="19.5" customHeight="1">
      <c r="A6" s="23" t="s">
        <v>312</v>
      </c>
      <c r="B6" s="235"/>
    </row>
    <row r="7" spans="1:2" s="25" customFormat="1" ht="19.5" customHeight="1">
      <c r="A7" s="23" t="s">
        <v>319</v>
      </c>
      <c r="B7" s="235"/>
    </row>
    <row r="8" spans="1:2" s="25" customFormat="1" ht="19.5" customHeight="1">
      <c r="A8" s="23" t="s">
        <v>330</v>
      </c>
      <c r="B8" s="236"/>
    </row>
    <row r="9" spans="1:2" s="25" customFormat="1" ht="19.5" customHeight="1">
      <c r="A9" s="23" t="s">
        <v>325</v>
      </c>
      <c r="B9" s="236"/>
    </row>
    <row r="10" spans="1:2" s="25" customFormat="1" ht="19.5" customHeight="1">
      <c r="A10" s="23"/>
      <c r="B10" s="235"/>
    </row>
    <row r="11" spans="1:2" s="25" customFormat="1" ht="19.5" customHeight="1">
      <c r="A11" s="23"/>
      <c r="B11" s="235"/>
    </row>
    <row r="12" spans="1:2" s="25" customFormat="1" ht="19.5" customHeight="1">
      <c r="A12" s="23"/>
      <c r="B12" s="235"/>
    </row>
    <row r="13" spans="1:2" s="25" customFormat="1" ht="19.5" customHeight="1">
      <c r="A13" s="23"/>
      <c r="B13" s="236"/>
    </row>
    <row r="14" spans="1:2" s="25" customFormat="1" ht="19.5" customHeight="1">
      <c r="A14" s="23"/>
      <c r="B14" s="236"/>
    </row>
    <row r="15" spans="1:2" s="25" customFormat="1" ht="19.5" customHeight="1">
      <c r="A15" s="23"/>
      <c r="B15" s="236"/>
    </row>
    <row r="16" spans="1:2" s="25" customFormat="1" ht="19.5" customHeight="1">
      <c r="A16" s="23"/>
      <c r="B16" s="235"/>
    </row>
    <row r="17" spans="1:2" s="25" customFormat="1" ht="19.5" customHeight="1">
      <c r="A17" s="413" t="s">
        <v>76</v>
      </c>
      <c r="B17" s="237"/>
    </row>
    <row r="18" spans="1:2" s="25" customFormat="1" ht="19.5" customHeight="1">
      <c r="A18" s="413"/>
      <c r="B18" s="237"/>
    </row>
    <row r="19" spans="1:2" s="25" customFormat="1" ht="19.5" customHeight="1">
      <c r="A19" s="26" t="s">
        <v>143</v>
      </c>
      <c r="B19" s="238"/>
    </row>
    <row r="20" spans="1:2" s="25" customFormat="1" ht="19.5" customHeight="1">
      <c r="A20" s="26"/>
      <c r="B20" s="238"/>
    </row>
    <row r="21" spans="1:2" s="25" customFormat="1" ht="19.5" customHeight="1">
      <c r="A21" s="23"/>
      <c r="B21" s="238"/>
    </row>
    <row r="22" spans="1:2" s="25" customFormat="1" ht="19.5" customHeight="1">
      <c r="A22" s="26" t="s">
        <v>78</v>
      </c>
      <c r="B22" s="238"/>
    </row>
    <row r="23" spans="1:2" s="25" customFormat="1" ht="19.5" customHeight="1">
      <c r="A23" s="23"/>
      <c r="B23" s="238"/>
    </row>
    <row r="24" spans="1:2" s="25" customFormat="1" ht="19.5" customHeight="1">
      <c r="A24" s="234" t="s">
        <v>216</v>
      </c>
      <c r="B24" s="238"/>
    </row>
    <row r="25" spans="1:2" s="25" customFormat="1" ht="19.5" customHeight="1">
      <c r="A25" s="234"/>
      <c r="B25" s="238"/>
    </row>
    <row r="26" spans="1:2" s="25" customFormat="1" ht="19.5" customHeight="1">
      <c r="A26" s="234" t="s">
        <v>238</v>
      </c>
      <c r="B26" s="238"/>
    </row>
    <row r="27" spans="1:2" s="25" customFormat="1" ht="19.5" customHeight="1">
      <c r="A27" s="234" t="s">
        <v>215</v>
      </c>
      <c r="B27" s="238"/>
    </row>
    <row r="28" spans="1:2" s="25" customFormat="1" ht="19.5" customHeight="1">
      <c r="A28" s="234" t="s">
        <v>217</v>
      </c>
      <c r="B28" s="238"/>
    </row>
    <row r="29" spans="1:2" s="25" customFormat="1" ht="19.5" customHeight="1">
      <c r="A29" s="23" t="s">
        <v>163</v>
      </c>
      <c r="B29" s="238"/>
    </row>
    <row r="30" spans="1:2" s="25" customFormat="1" ht="19.5" customHeight="1">
      <c r="A30" s="23" t="s">
        <v>214</v>
      </c>
      <c r="B30" s="238"/>
    </row>
    <row r="31" spans="1:2" s="25" customFormat="1" ht="19.5" customHeight="1">
      <c r="A31" s="23" t="s">
        <v>164</v>
      </c>
      <c r="B31" s="238"/>
    </row>
    <row r="32" spans="1:2" s="25" customFormat="1" ht="19.5" customHeight="1">
      <c r="A32" s="23" t="s">
        <v>79</v>
      </c>
      <c r="B32" s="238"/>
    </row>
    <row r="33" spans="1:2" s="25" customFormat="1" ht="19.5" customHeight="1">
      <c r="A33" s="23"/>
      <c r="B33" s="238"/>
    </row>
    <row r="34" spans="1:2" s="25" customFormat="1" ht="19.5" customHeight="1">
      <c r="A34" s="23"/>
      <c r="B34" s="238"/>
    </row>
    <row r="35" spans="1:2" s="25" customFormat="1" ht="19.5" customHeight="1">
      <c r="A35" s="23"/>
      <c r="B35" s="238"/>
    </row>
    <row r="36" spans="1:2" s="25" customFormat="1" ht="19.5" customHeight="1">
      <c r="A36" s="239" t="s">
        <v>201</v>
      </c>
      <c r="B36" s="238"/>
    </row>
    <row r="37" spans="1:2" s="25" customFormat="1" ht="19.5" customHeight="1">
      <c r="A37" s="239" t="s">
        <v>144</v>
      </c>
      <c r="B37" s="238"/>
    </row>
    <row r="38" spans="1:2" s="25" customFormat="1" ht="19.5" customHeight="1">
      <c r="A38" s="239" t="s">
        <v>170</v>
      </c>
      <c r="B38" s="238"/>
    </row>
    <row r="39" spans="1:2" s="25" customFormat="1" ht="19.5" customHeight="1">
      <c r="A39" s="239" t="s">
        <v>309</v>
      </c>
      <c r="B39" s="238"/>
    </row>
    <row r="40" spans="1:2" s="25" customFormat="1" ht="19.5" customHeight="1">
      <c r="A40" s="239" t="s">
        <v>169</v>
      </c>
      <c r="B40" s="238"/>
    </row>
    <row r="41" spans="1:2" s="25" customFormat="1" ht="19.5" customHeight="1">
      <c r="A41" s="239" t="s">
        <v>242</v>
      </c>
      <c r="B41" s="238"/>
    </row>
    <row r="42" spans="1:2" s="25" customFormat="1" ht="19.5" customHeight="1">
      <c r="A42" s="239"/>
      <c r="B42" s="238"/>
    </row>
    <row r="43" spans="1:2" s="25" customFormat="1" ht="19.5" customHeight="1">
      <c r="A43" s="239"/>
      <c r="B43" s="238"/>
    </row>
    <row r="44" spans="1:2" s="25" customFormat="1" ht="19.5" customHeight="1">
      <c r="A44" s="239"/>
      <c r="B44" s="238"/>
    </row>
    <row r="45" spans="1:2" s="25" customFormat="1" ht="19.5" customHeight="1">
      <c r="A45" s="239"/>
      <c r="B45" s="238"/>
    </row>
    <row r="46" spans="1:2" s="25" customFormat="1" ht="19.5" customHeight="1">
      <c r="A46" s="239"/>
      <c r="B46" s="238"/>
    </row>
    <row r="47" ht="19.5" customHeight="1"/>
    <row r="48" spans="1:2" s="25" customFormat="1" ht="19.5" customHeight="1">
      <c r="A48" s="30" t="s">
        <v>80</v>
      </c>
      <c r="B48" s="28"/>
    </row>
    <row r="49" spans="1:2" s="25" customFormat="1" ht="19.5" customHeight="1">
      <c r="A49" s="411"/>
      <c r="B49" s="411"/>
    </row>
    <row r="50" spans="1:2" s="25" customFormat="1" ht="16.5" customHeight="1">
      <c r="A50" s="291"/>
      <c r="B50" s="290"/>
    </row>
    <row r="51" spans="1:2" s="25" customFormat="1" ht="19.5" customHeight="1">
      <c r="A51" s="29" t="s">
        <v>266</v>
      </c>
      <c r="B51" s="24"/>
    </row>
    <row r="52" spans="1:2" s="25" customFormat="1" ht="19.5" customHeight="1">
      <c r="A52" s="29" t="s">
        <v>377</v>
      </c>
      <c r="B52" s="24"/>
    </row>
    <row r="53" spans="1:2" s="25" customFormat="1" ht="19.5" customHeight="1">
      <c r="A53" s="29" t="s">
        <v>265</v>
      </c>
      <c r="B53" s="24"/>
    </row>
    <row r="54" spans="1:2" s="25" customFormat="1" ht="19.5" customHeight="1">
      <c r="A54" s="248" t="s">
        <v>254</v>
      </c>
      <c r="B54" s="24"/>
    </row>
    <row r="55" spans="1:2" ht="19.5" customHeight="1">
      <c r="A55" s="29" t="s">
        <v>150</v>
      </c>
      <c r="B55" s="27"/>
    </row>
    <row r="56" spans="1:2" ht="19.5" customHeight="1">
      <c r="A56" s="29" t="s">
        <v>84</v>
      </c>
      <c r="B56" s="27"/>
    </row>
    <row r="57" spans="1:2" ht="19.5" customHeight="1">
      <c r="A57" s="29" t="s">
        <v>165</v>
      </c>
      <c r="B57" s="27"/>
    </row>
    <row r="58" spans="1:2" ht="19.5" customHeight="1">
      <c r="A58" s="29" t="s">
        <v>240</v>
      </c>
      <c r="B58" s="27"/>
    </row>
    <row r="59" spans="1:2" ht="19.5" customHeight="1">
      <c r="A59" s="29" t="s">
        <v>241</v>
      </c>
      <c r="B59" s="27"/>
    </row>
    <row r="60" spans="1:2" ht="19.5" customHeight="1">
      <c r="A60" s="29" t="s">
        <v>255</v>
      </c>
      <c r="B60" s="27"/>
    </row>
    <row r="61" spans="1:2" ht="19.5" customHeight="1">
      <c r="A61" s="29" t="s">
        <v>268</v>
      </c>
      <c r="B61" s="27"/>
    </row>
    <row r="62" spans="1:2" ht="19.5" customHeight="1">
      <c r="A62" s="29" t="s">
        <v>267</v>
      </c>
      <c r="B62" s="27"/>
    </row>
    <row r="63" spans="1:2" ht="19.5" customHeight="1">
      <c r="A63" s="31" t="s">
        <v>247</v>
      </c>
      <c r="B63" s="27"/>
    </row>
    <row r="64" spans="1:2" ht="15">
      <c r="A64" s="292"/>
      <c r="B64" s="27"/>
    </row>
    <row r="65" spans="1:2" ht="15">
      <c r="A65" s="292"/>
      <c r="B65" s="27"/>
    </row>
  </sheetData>
  <mergeCells count="3">
    <mergeCell ref="A49:B49"/>
    <mergeCell ref="A2:B2"/>
    <mergeCell ref="A17:A18"/>
  </mergeCells>
  <printOptions horizontalCentered="1"/>
  <pageMargins left="0.3937007874015748" right="0.3937007874015748" top="0.7874015748031497" bottom="0.5905511811023623" header="0.35433070866141736" footer="0.5118110236220472"/>
  <pageSetup horizontalDpi="1200" verticalDpi="12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90" zoomScaleNormal="90" workbookViewId="0" topLeftCell="A9">
      <selection activeCell="A8" sqref="A8:R8"/>
    </sheetView>
  </sheetViews>
  <sheetFormatPr defaultColWidth="9.140625" defaultRowHeight="12.75"/>
  <cols>
    <col min="1" max="1" width="71.7109375" style="0" customWidth="1"/>
    <col min="2" max="5" width="11.28125" style="0" hidden="1" customWidth="1"/>
    <col min="6" max="6" width="10.7109375" style="0" hidden="1" customWidth="1"/>
    <col min="7" max="18" width="11.28125" style="0" customWidth="1"/>
  </cols>
  <sheetData>
    <row r="1" spans="1:7" ht="18.75" customHeight="1">
      <c r="A1" s="286" t="s">
        <v>77</v>
      </c>
      <c r="B1" s="144"/>
      <c r="C1" s="144"/>
      <c r="D1" s="144"/>
      <c r="E1" s="144"/>
      <c r="F1" s="144"/>
      <c r="G1" s="144"/>
    </row>
    <row r="2" spans="1:7" ht="18.75" customHeight="1">
      <c r="A2" s="286" t="s">
        <v>131</v>
      </c>
      <c r="B2" s="144"/>
      <c r="C2" s="144"/>
      <c r="D2" s="144"/>
      <c r="E2" s="144"/>
      <c r="F2" s="144"/>
      <c r="G2" s="144"/>
    </row>
    <row r="3" spans="1:7" ht="18.75" customHeight="1">
      <c r="A3" s="286" t="s">
        <v>148</v>
      </c>
      <c r="B3" s="144"/>
      <c r="C3" s="144"/>
      <c r="D3" s="144"/>
      <c r="E3" s="144"/>
      <c r="F3" s="144"/>
      <c r="G3" s="144"/>
    </row>
    <row r="4" spans="1:7" ht="15" customHeight="1">
      <c r="A4" s="144"/>
      <c r="B4" s="144"/>
      <c r="C4" s="144"/>
      <c r="D4" s="144"/>
      <c r="E4" s="144"/>
      <c r="F4" s="144"/>
      <c r="G4" s="144"/>
    </row>
    <row r="5" ht="14.25" customHeight="1"/>
    <row r="6" spans="1:18" ht="18.75" customHeight="1">
      <c r="A6" s="436" t="s">
        <v>152</v>
      </c>
      <c r="B6" s="436"/>
      <c r="C6" s="436"/>
      <c r="D6" s="436"/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</row>
    <row r="7" spans="1:18" ht="17.25" customHeight="1">
      <c r="A7" s="186"/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</row>
    <row r="8" spans="1:18" ht="17.25" customHeight="1">
      <c r="A8" s="437" t="s">
        <v>276</v>
      </c>
      <c r="B8" s="437"/>
      <c r="C8" s="437"/>
      <c r="D8" s="437"/>
      <c r="E8" s="437"/>
      <c r="F8" s="437"/>
      <c r="G8" s="437"/>
      <c r="H8" s="437"/>
      <c r="I8" s="437"/>
      <c r="J8" s="437"/>
      <c r="K8" s="437"/>
      <c r="L8" s="437"/>
      <c r="M8" s="437"/>
      <c r="N8" s="437"/>
      <c r="O8" s="437"/>
      <c r="P8" s="437"/>
      <c r="Q8" s="437"/>
      <c r="R8" s="437"/>
    </row>
    <row r="9" spans="1:18" ht="15" customHeight="1">
      <c r="A9" s="186"/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</row>
    <row r="10" spans="1:18" ht="17.25" customHeight="1">
      <c r="A10" s="408" t="s">
        <v>204</v>
      </c>
      <c r="B10" s="408">
        <v>1997</v>
      </c>
      <c r="C10" s="408">
        <v>1998</v>
      </c>
      <c r="D10" s="408">
        <v>1999</v>
      </c>
      <c r="E10" s="408">
        <v>2000</v>
      </c>
      <c r="F10" s="408">
        <v>2001</v>
      </c>
      <c r="G10" s="408">
        <v>2002</v>
      </c>
      <c r="H10" s="408">
        <v>2003</v>
      </c>
      <c r="I10" s="408">
        <v>2004</v>
      </c>
      <c r="J10" s="408">
        <v>2005</v>
      </c>
      <c r="K10" s="408">
        <v>2006</v>
      </c>
      <c r="L10" s="408">
        <v>2007</v>
      </c>
      <c r="M10" s="408">
        <v>2008</v>
      </c>
      <c r="N10" s="408">
        <v>2009</v>
      </c>
      <c r="O10" s="408">
        <v>2010</v>
      </c>
      <c r="P10" s="408">
        <v>2011</v>
      </c>
      <c r="Q10" s="408">
        <v>2012</v>
      </c>
      <c r="R10" s="408">
        <v>2013</v>
      </c>
    </row>
    <row r="11" spans="1:18" ht="16.5" customHeight="1">
      <c r="A11" s="409"/>
      <c r="B11" s="409"/>
      <c r="C11" s="409"/>
      <c r="D11" s="409"/>
      <c r="E11" s="409"/>
      <c r="F11" s="409"/>
      <c r="G11" s="409"/>
      <c r="H11" s="409"/>
      <c r="I11" s="409"/>
      <c r="J11" s="409"/>
      <c r="K11" s="409"/>
      <c r="L11" s="409"/>
      <c r="M11" s="409"/>
      <c r="N11" s="409"/>
      <c r="O11" s="409"/>
      <c r="P11" s="409"/>
      <c r="Q11" s="409"/>
      <c r="R11" s="409"/>
    </row>
    <row r="12" spans="1:18" ht="21.75" customHeight="1">
      <c r="A12" s="207" t="s">
        <v>207</v>
      </c>
      <c r="B12" s="225">
        <v>18.86</v>
      </c>
      <c r="C12" s="225">
        <v>33.95</v>
      </c>
      <c r="D12" s="225">
        <v>27.17</v>
      </c>
      <c r="E12" s="225">
        <v>31.1</v>
      </c>
      <c r="F12" s="225">
        <v>31.3</v>
      </c>
      <c r="G12" s="225">
        <v>48.48</v>
      </c>
      <c r="H12" s="225">
        <v>28.82</v>
      </c>
      <c r="I12" s="225">
        <v>39.272</v>
      </c>
      <c r="J12" s="226">
        <v>32.944</v>
      </c>
      <c r="K12" s="225">
        <v>42.512</v>
      </c>
      <c r="L12" s="225">
        <v>36.07</v>
      </c>
      <c r="M12" s="225">
        <v>45.992</v>
      </c>
      <c r="N12" s="225">
        <v>39.47</v>
      </c>
      <c r="O12" s="225">
        <v>48.095</v>
      </c>
      <c r="P12" s="225">
        <v>43.484</v>
      </c>
      <c r="Q12" s="225">
        <v>50.826</v>
      </c>
      <c r="R12" s="225">
        <v>47.544</v>
      </c>
    </row>
    <row r="13" spans="1:18" ht="19.5" customHeight="1">
      <c r="A13" s="187" t="s">
        <v>178</v>
      </c>
      <c r="B13" s="211">
        <v>2.36</v>
      </c>
      <c r="C13" s="211">
        <v>2.36</v>
      </c>
      <c r="D13" s="211">
        <v>1.87</v>
      </c>
      <c r="E13" s="211">
        <v>1.98</v>
      </c>
      <c r="F13" s="211">
        <v>2.179</v>
      </c>
      <c r="G13" s="211">
        <v>2.31</v>
      </c>
      <c r="H13" s="211">
        <v>2.2</v>
      </c>
      <c r="I13" s="211">
        <v>2.21</v>
      </c>
      <c r="J13" s="212">
        <v>2.217</v>
      </c>
      <c r="K13" s="211">
        <v>2.152</v>
      </c>
      <c r="L13" s="211">
        <v>2.176</v>
      </c>
      <c r="M13" s="211">
        <v>2.169</v>
      </c>
      <c r="N13" s="211">
        <v>2.092</v>
      </c>
      <c r="O13" s="211">
        <v>2.076</v>
      </c>
      <c r="P13" s="211">
        <v>2.056</v>
      </c>
      <c r="Q13" s="211">
        <v>2.049</v>
      </c>
      <c r="R13" s="211">
        <v>2.009</v>
      </c>
    </row>
    <row r="14" spans="1:18" ht="19.5" customHeight="1">
      <c r="A14" s="187" t="s">
        <v>156</v>
      </c>
      <c r="B14" s="213">
        <v>7.99</v>
      </c>
      <c r="C14" s="213">
        <v>14.39</v>
      </c>
      <c r="D14" s="213">
        <v>14.53</v>
      </c>
      <c r="E14" s="213">
        <v>15.7</v>
      </c>
      <c r="F14" s="213">
        <v>14.36</v>
      </c>
      <c r="G14" s="213">
        <v>20.98</v>
      </c>
      <c r="H14" s="213">
        <v>13.09</v>
      </c>
      <c r="I14" s="213">
        <v>17.75</v>
      </c>
      <c r="J14" s="214">
        <v>14.86</v>
      </c>
      <c r="K14" s="213">
        <v>19.75</v>
      </c>
      <c r="L14" s="213">
        <v>16.57</v>
      </c>
      <c r="M14" s="188">
        <v>21.2</v>
      </c>
      <c r="N14" s="213">
        <v>18.86</v>
      </c>
      <c r="O14" s="213">
        <v>23.16</v>
      </c>
      <c r="P14" s="213">
        <v>21.15</v>
      </c>
      <c r="Q14" s="213">
        <v>24.8</v>
      </c>
      <c r="R14" s="213">
        <v>23.66</v>
      </c>
    </row>
    <row r="15" spans="1:18" ht="16.5" customHeight="1">
      <c r="A15" s="189"/>
      <c r="B15" s="199"/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</row>
    <row r="16" spans="1:18" ht="21.75" customHeight="1">
      <c r="A16" s="193" t="s">
        <v>231</v>
      </c>
      <c r="B16" s="289"/>
      <c r="C16" s="240"/>
      <c r="D16" s="240"/>
      <c r="E16" s="240"/>
      <c r="F16" s="240"/>
      <c r="G16" s="240"/>
      <c r="H16" s="240"/>
      <c r="I16" s="240"/>
      <c r="J16" s="241"/>
      <c r="K16" s="240"/>
      <c r="L16" s="240"/>
      <c r="M16" s="240"/>
      <c r="N16" s="240"/>
      <c r="O16" s="240"/>
      <c r="P16" s="240"/>
      <c r="Q16" s="240"/>
      <c r="R16" s="240"/>
    </row>
    <row r="17" spans="1:18" ht="19.5" customHeight="1">
      <c r="A17" s="195" t="s">
        <v>153</v>
      </c>
      <c r="B17" s="215">
        <v>16.742</v>
      </c>
      <c r="C17" s="215">
        <v>18.234</v>
      </c>
      <c r="D17" s="215">
        <v>23.445</v>
      </c>
      <c r="E17" s="215">
        <v>18.455</v>
      </c>
      <c r="F17" s="215">
        <v>23.727</v>
      </c>
      <c r="G17" s="215">
        <v>28.726</v>
      </c>
      <c r="H17" s="215">
        <v>25.969</v>
      </c>
      <c r="I17" s="215">
        <v>27.047</v>
      </c>
      <c r="J17" s="216">
        <v>26.431</v>
      </c>
      <c r="K17" s="215">
        <v>27.977</v>
      </c>
      <c r="L17" s="215">
        <v>28.398</v>
      </c>
      <c r="M17" s="215">
        <v>29.727</v>
      </c>
      <c r="N17" s="215">
        <v>30.481</v>
      </c>
      <c r="O17" s="215">
        <v>33.493</v>
      </c>
      <c r="P17" s="215">
        <v>33.61</v>
      </c>
      <c r="Q17" s="215">
        <v>28.735</v>
      </c>
      <c r="R17" s="215">
        <v>22.927</v>
      </c>
    </row>
    <row r="18" spans="1:18" ht="19.5" customHeight="1">
      <c r="A18" s="196" t="s">
        <v>157</v>
      </c>
      <c r="B18" s="217">
        <v>3.097</v>
      </c>
      <c r="C18" s="217">
        <v>2.58</v>
      </c>
      <c r="D18" s="217">
        <v>2.463</v>
      </c>
      <c r="E18" s="217">
        <v>1.784</v>
      </c>
      <c r="F18" s="217">
        <v>1.417</v>
      </c>
      <c r="G18" s="217">
        <v>1.384</v>
      </c>
      <c r="H18" s="217">
        <v>1.546</v>
      </c>
      <c r="I18" s="217">
        <v>2.057</v>
      </c>
      <c r="J18" s="218">
        <v>2.928</v>
      </c>
      <c r="K18" s="217">
        <v>3.363</v>
      </c>
      <c r="L18" s="217">
        <v>3.891</v>
      </c>
      <c r="M18" s="217">
        <v>4.762</v>
      </c>
      <c r="N18" s="217">
        <v>4.279</v>
      </c>
      <c r="O18" s="217">
        <v>5.764</v>
      </c>
      <c r="P18" s="217">
        <v>8.733</v>
      </c>
      <c r="Q18" s="217">
        <v>6.462</v>
      </c>
      <c r="R18" s="217">
        <v>3.958</v>
      </c>
    </row>
    <row r="19" spans="1:18" ht="19.5" customHeight="1">
      <c r="A19" s="187" t="s">
        <v>154</v>
      </c>
      <c r="B19" s="188">
        <v>185.02</v>
      </c>
      <c r="C19" s="188">
        <v>141.53</v>
      </c>
      <c r="D19" s="188">
        <v>105.08</v>
      </c>
      <c r="E19" s="188">
        <v>96.67</v>
      </c>
      <c r="F19" s="188">
        <v>59.72</v>
      </c>
      <c r="G19" s="188">
        <v>48.2</v>
      </c>
      <c r="H19" s="188">
        <v>59.55</v>
      </c>
      <c r="I19" s="229">
        <v>76.08</v>
      </c>
      <c r="J19" s="288">
        <v>110.8</v>
      </c>
      <c r="K19" s="229">
        <v>120.23</v>
      </c>
      <c r="L19" s="229">
        <v>137.03</v>
      </c>
      <c r="M19" s="229">
        <v>160.2</v>
      </c>
      <c r="N19" s="229">
        <v>140.38</v>
      </c>
      <c r="O19" s="229">
        <v>172.11</v>
      </c>
      <c r="P19" s="229">
        <v>259.83</v>
      </c>
      <c r="Q19" s="229">
        <v>224.9</v>
      </c>
      <c r="R19" s="229">
        <v>172.66</v>
      </c>
    </row>
    <row r="20" spans="1:18" ht="17.25" customHeight="1">
      <c r="A20" s="198"/>
      <c r="B20" s="199"/>
      <c r="C20" s="199"/>
      <c r="D20" s="199"/>
      <c r="E20" s="199"/>
      <c r="F20" s="199"/>
      <c r="G20" s="199"/>
      <c r="H20" s="199"/>
      <c r="I20" s="199"/>
      <c r="J20" s="200"/>
      <c r="K20" s="199"/>
      <c r="L20" s="199"/>
      <c r="M20" s="199"/>
      <c r="N20" s="199"/>
      <c r="O20" s="199"/>
      <c r="P20" s="199"/>
      <c r="Q20" s="199"/>
      <c r="R20" s="199"/>
    </row>
    <row r="21" spans="1:18" ht="21.75" customHeight="1">
      <c r="A21" s="201" t="s">
        <v>212</v>
      </c>
      <c r="B21" s="219">
        <v>11.5</v>
      </c>
      <c r="C21" s="219">
        <v>12.2</v>
      </c>
      <c r="D21" s="219">
        <v>12.7</v>
      </c>
      <c r="E21" s="219">
        <v>13.2</v>
      </c>
      <c r="F21" s="219">
        <v>13.64</v>
      </c>
      <c r="G21" s="219">
        <v>14</v>
      </c>
      <c r="H21" s="219">
        <v>13.7</v>
      </c>
      <c r="I21" s="219">
        <v>14.94</v>
      </c>
      <c r="J21" s="220">
        <v>15.54</v>
      </c>
      <c r="K21" s="219">
        <v>16.33</v>
      </c>
      <c r="L21" s="219">
        <v>17.12</v>
      </c>
      <c r="M21" s="219">
        <v>17.66</v>
      </c>
      <c r="N21" s="285">
        <v>18.389</v>
      </c>
      <c r="O21" s="285">
        <v>19.13</v>
      </c>
      <c r="P21" s="285">
        <v>19.72</v>
      </c>
      <c r="Q21" s="285">
        <v>20.33</v>
      </c>
      <c r="R21" s="285">
        <v>21</v>
      </c>
    </row>
    <row r="22" spans="1:18" ht="19.5" customHeight="1">
      <c r="A22" s="187" t="s">
        <v>211</v>
      </c>
      <c r="B22" s="213">
        <v>4.3</v>
      </c>
      <c r="C22" s="213">
        <v>4.51</v>
      </c>
      <c r="D22" s="213">
        <v>4.67</v>
      </c>
      <c r="E22" s="213">
        <v>4.76</v>
      </c>
      <c r="F22" s="213">
        <v>4.88</v>
      </c>
      <c r="G22" s="213">
        <v>4.83</v>
      </c>
      <c r="H22" s="213">
        <v>4.65</v>
      </c>
      <c r="I22" s="213">
        <v>5.01</v>
      </c>
      <c r="J22" s="214">
        <v>5.14</v>
      </c>
      <c r="K22" s="213">
        <v>5.34</v>
      </c>
      <c r="L22" s="213">
        <v>5.53</v>
      </c>
      <c r="M22" s="213">
        <v>5.64</v>
      </c>
      <c r="N22" s="213">
        <v>5.81</v>
      </c>
      <c r="O22" s="213">
        <v>6.02</v>
      </c>
      <c r="P22" s="213">
        <v>6.1</v>
      </c>
      <c r="Q22" s="213">
        <v>6.23</v>
      </c>
      <c r="R22" s="213">
        <v>6.43</v>
      </c>
    </row>
    <row r="23" spans="1:18" ht="16.5" customHeight="1">
      <c r="A23" s="186"/>
      <c r="B23" s="190"/>
      <c r="C23" s="190"/>
      <c r="D23" s="190"/>
      <c r="E23" s="190"/>
      <c r="F23" s="190"/>
      <c r="G23" s="190"/>
      <c r="H23" s="190"/>
      <c r="I23" s="190"/>
      <c r="J23" s="191"/>
      <c r="K23" s="190"/>
      <c r="L23" s="190"/>
      <c r="M23" s="190"/>
      <c r="N23" s="190"/>
      <c r="O23" s="190"/>
      <c r="P23" s="190"/>
      <c r="Q23" s="190"/>
      <c r="R23" s="190"/>
    </row>
    <row r="24" spans="1:18" ht="21.75" customHeight="1">
      <c r="A24" s="193" t="s">
        <v>205</v>
      </c>
      <c r="B24" s="222">
        <v>11.47</v>
      </c>
      <c r="C24" s="221">
        <v>9.41</v>
      </c>
      <c r="D24" s="221">
        <v>7.56</v>
      </c>
      <c r="E24" s="337">
        <v>6.08</v>
      </c>
      <c r="F24" s="337">
        <v>5.569</v>
      </c>
      <c r="G24" s="337">
        <v>5.376</v>
      </c>
      <c r="H24" s="337">
        <v>5.12</v>
      </c>
      <c r="I24" s="337">
        <v>4.29</v>
      </c>
      <c r="J24" s="338">
        <v>3.191</v>
      </c>
      <c r="K24" s="337">
        <v>1.88</v>
      </c>
      <c r="L24" s="337">
        <v>0.703869</v>
      </c>
      <c r="M24" s="337">
        <v>0.521476</v>
      </c>
      <c r="N24" s="337">
        <v>0.494351</v>
      </c>
      <c r="O24" s="337">
        <v>0.486644</v>
      </c>
      <c r="P24" s="337">
        <v>0.172171</v>
      </c>
      <c r="Q24" s="337">
        <v>0.033419</v>
      </c>
      <c r="R24" s="337">
        <v>0.033419</v>
      </c>
    </row>
    <row r="25" spans="1:18" ht="17.25" customHeight="1">
      <c r="A25" s="186"/>
      <c r="B25" s="190"/>
      <c r="C25" s="190"/>
      <c r="D25" s="190"/>
      <c r="E25" s="190"/>
      <c r="F25" s="190"/>
      <c r="G25" s="190"/>
      <c r="H25" s="190"/>
      <c r="I25" s="190"/>
      <c r="J25" s="191"/>
      <c r="K25" s="190"/>
      <c r="L25" s="190"/>
      <c r="M25" s="190"/>
      <c r="N25" s="190"/>
      <c r="O25" s="190"/>
      <c r="P25" s="190"/>
      <c r="Q25" s="190"/>
      <c r="R25" s="190"/>
    </row>
    <row r="26" spans="1:18" ht="21.75" customHeight="1">
      <c r="A26" s="242" t="s">
        <v>175</v>
      </c>
      <c r="B26" s="194">
        <v>682</v>
      </c>
      <c r="C26" s="194">
        <v>596</v>
      </c>
      <c r="D26" s="194">
        <v>688</v>
      </c>
      <c r="E26" s="194">
        <v>746</v>
      </c>
      <c r="F26" s="194">
        <v>898</v>
      </c>
      <c r="G26" s="194">
        <v>824</v>
      </c>
      <c r="H26" s="202">
        <v>550</v>
      </c>
      <c r="I26" s="203">
        <v>1226</v>
      </c>
      <c r="J26" s="203">
        <v>1282</v>
      </c>
      <c r="K26" s="204">
        <v>1680</v>
      </c>
      <c r="L26" s="204">
        <v>2147</v>
      </c>
      <c r="M26" s="204">
        <v>2561</v>
      </c>
      <c r="N26" s="204">
        <v>2843</v>
      </c>
      <c r="O26" s="204">
        <v>2846</v>
      </c>
      <c r="P26" s="204">
        <v>2714</v>
      </c>
      <c r="Q26" s="204">
        <v>2894</v>
      </c>
      <c r="R26" s="204">
        <v>3357</v>
      </c>
    </row>
    <row r="27" spans="1:18" ht="19.5" customHeight="1">
      <c r="A27" s="187" t="s">
        <v>173</v>
      </c>
      <c r="B27" s="243">
        <v>412</v>
      </c>
      <c r="C27" s="243">
        <v>384</v>
      </c>
      <c r="D27" s="243">
        <v>496</v>
      </c>
      <c r="E27" s="243">
        <v>718</v>
      </c>
      <c r="F27" s="243">
        <v>855</v>
      </c>
      <c r="G27" s="243">
        <v>693</v>
      </c>
      <c r="H27" s="244">
        <v>524</v>
      </c>
      <c r="I27" s="245">
        <v>1201</v>
      </c>
      <c r="J27" s="245">
        <v>1249</v>
      </c>
      <c r="K27" s="246">
        <v>1579</v>
      </c>
      <c r="L27" s="246">
        <v>2026</v>
      </c>
      <c r="M27" s="246">
        <v>2441</v>
      </c>
      <c r="N27" s="246">
        <v>2673</v>
      </c>
      <c r="O27" s="246">
        <v>2673</v>
      </c>
      <c r="P27" s="246">
        <v>2539</v>
      </c>
      <c r="Q27" s="246">
        <v>2734</v>
      </c>
      <c r="R27" s="246">
        <v>3180</v>
      </c>
    </row>
    <row r="28" spans="1:18" s="206" customFormat="1" ht="19.5" customHeight="1">
      <c r="A28" s="205" t="s">
        <v>174</v>
      </c>
      <c r="B28" s="213">
        <v>1.5</v>
      </c>
      <c r="C28" s="213">
        <v>2</v>
      </c>
      <c r="D28" s="213">
        <v>4</v>
      </c>
      <c r="E28" s="213">
        <v>4</v>
      </c>
      <c r="F28" s="213">
        <v>8</v>
      </c>
      <c r="G28" s="213">
        <v>1.6</v>
      </c>
      <c r="H28" s="213">
        <v>3.49</v>
      </c>
      <c r="I28" s="213">
        <v>5</v>
      </c>
      <c r="J28" s="214">
        <v>8.4</v>
      </c>
      <c r="K28" s="213">
        <v>5.5</v>
      </c>
      <c r="L28" s="213">
        <v>13</v>
      </c>
      <c r="M28" s="213">
        <v>13</v>
      </c>
      <c r="N28" s="213">
        <v>15</v>
      </c>
      <c r="O28" s="213">
        <v>15</v>
      </c>
      <c r="P28" s="213">
        <v>14</v>
      </c>
      <c r="Q28" s="213">
        <v>8</v>
      </c>
      <c r="R28" s="213">
        <v>2.5</v>
      </c>
    </row>
    <row r="29" spans="1:18" ht="19.5" customHeight="1">
      <c r="A29" s="187" t="s">
        <v>311</v>
      </c>
      <c r="B29" s="213">
        <v>15.1</v>
      </c>
      <c r="C29" s="213">
        <v>15.3</v>
      </c>
      <c r="D29" s="213">
        <v>14</v>
      </c>
      <c r="E29" s="213">
        <v>16</v>
      </c>
      <c r="F29" s="213">
        <v>16</v>
      </c>
      <c r="G29" s="213">
        <v>5.1</v>
      </c>
      <c r="H29" s="213">
        <v>8</v>
      </c>
      <c r="I29" s="213">
        <v>8</v>
      </c>
      <c r="J29" s="214">
        <v>12</v>
      </c>
      <c r="K29" s="213">
        <v>7.5</v>
      </c>
      <c r="L29" s="213">
        <v>12</v>
      </c>
      <c r="M29" s="213">
        <v>12</v>
      </c>
      <c r="N29" s="213">
        <v>15.3</v>
      </c>
      <c r="O29" s="213">
        <v>15.3</v>
      </c>
      <c r="P29" s="213">
        <v>15</v>
      </c>
      <c r="Q29" s="213">
        <v>12</v>
      </c>
      <c r="R29" s="213">
        <v>0</v>
      </c>
    </row>
    <row r="30" spans="1:18" ht="17.25" customHeight="1">
      <c r="A30" s="366"/>
      <c r="B30" s="190"/>
      <c r="C30" s="190"/>
      <c r="D30" s="190"/>
      <c r="E30" s="190"/>
      <c r="F30" s="190"/>
      <c r="G30" s="190"/>
      <c r="H30" s="190"/>
      <c r="I30" s="190"/>
      <c r="J30" s="191"/>
      <c r="K30" s="190"/>
      <c r="L30" s="192"/>
      <c r="M30" s="192"/>
      <c r="N30" s="192"/>
      <c r="O30" s="192"/>
      <c r="P30" s="192"/>
      <c r="Q30" s="192"/>
      <c r="R30" s="192"/>
    </row>
    <row r="31" spans="1:18" ht="21.75" customHeight="1">
      <c r="A31" s="201" t="s">
        <v>323</v>
      </c>
      <c r="B31" s="407">
        <v>20.67</v>
      </c>
      <c r="C31" s="407">
        <v>22.74</v>
      </c>
      <c r="D31" s="407">
        <v>26.87</v>
      </c>
      <c r="E31" s="407">
        <v>20.28</v>
      </c>
      <c r="F31" s="407">
        <v>25.77</v>
      </c>
      <c r="G31" s="407">
        <v>32.04</v>
      </c>
      <c r="H31" s="407">
        <v>29.86</v>
      </c>
      <c r="I31" s="407">
        <v>29.27</v>
      </c>
      <c r="J31" s="407">
        <v>30.17</v>
      </c>
      <c r="K31" s="414">
        <v>30.37</v>
      </c>
      <c r="L31" s="414">
        <v>29.5</v>
      </c>
      <c r="M31" s="414">
        <v>30.46</v>
      </c>
      <c r="N31" s="414">
        <v>31.68</v>
      </c>
      <c r="O31" s="414">
        <v>34.56</v>
      </c>
      <c r="P31" s="414">
        <v>32.14</v>
      </c>
      <c r="Q31" s="414">
        <v>25.39</v>
      </c>
      <c r="R31" s="414">
        <v>26.78</v>
      </c>
    </row>
    <row r="32" spans="1:18" ht="21.75" customHeight="1">
      <c r="A32" s="207" t="s">
        <v>210</v>
      </c>
      <c r="B32" s="431"/>
      <c r="C32" s="431"/>
      <c r="D32" s="431"/>
      <c r="E32" s="431"/>
      <c r="F32" s="431"/>
      <c r="G32" s="431"/>
      <c r="H32" s="431"/>
      <c r="I32" s="431"/>
      <c r="J32" s="431"/>
      <c r="K32" s="415"/>
      <c r="L32" s="415"/>
      <c r="M32" s="415"/>
      <c r="N32" s="415"/>
      <c r="O32" s="415"/>
      <c r="P32" s="415"/>
      <c r="Q32" s="415"/>
      <c r="R32" s="415"/>
    </row>
    <row r="33" spans="1:18" ht="17.25" customHeight="1">
      <c r="A33" s="208"/>
      <c r="B33" s="197"/>
      <c r="C33" s="197"/>
      <c r="D33" s="197"/>
      <c r="E33" s="197"/>
      <c r="F33" s="197"/>
      <c r="G33" s="197"/>
      <c r="H33" s="197"/>
      <c r="I33" s="197"/>
      <c r="J33" s="209"/>
      <c r="K33" s="199"/>
      <c r="L33" s="190"/>
      <c r="M33" s="190"/>
      <c r="N33" s="190"/>
      <c r="O33" s="190"/>
      <c r="P33" s="190"/>
      <c r="Q33" s="190"/>
      <c r="R33" s="190"/>
    </row>
    <row r="34" spans="1:18" ht="21.75" customHeight="1">
      <c r="A34" s="201" t="s">
        <v>155</v>
      </c>
      <c r="B34" s="407">
        <v>13.14</v>
      </c>
      <c r="C34" s="407">
        <v>11.97</v>
      </c>
      <c r="D34" s="407">
        <v>11.92</v>
      </c>
      <c r="E34" s="407">
        <v>8.57</v>
      </c>
      <c r="F34" s="407">
        <v>5.86</v>
      </c>
      <c r="G34" s="407">
        <v>5.51</v>
      </c>
      <c r="H34" s="407">
        <v>4.99</v>
      </c>
      <c r="I34" s="407">
        <v>5.21</v>
      </c>
      <c r="J34" s="407">
        <v>6.64</v>
      </c>
      <c r="K34" s="414">
        <v>6.75</v>
      </c>
      <c r="L34" s="414">
        <v>6.6</v>
      </c>
      <c r="M34" s="414">
        <v>6.59</v>
      </c>
      <c r="N34" s="414">
        <v>6.61</v>
      </c>
      <c r="O34" s="414">
        <v>7.54</v>
      </c>
      <c r="P34" s="414">
        <v>9.23</v>
      </c>
      <c r="Q34" s="414">
        <v>6.74</v>
      </c>
      <c r="R34" s="414">
        <v>5.08</v>
      </c>
    </row>
    <row r="35" spans="1:18" ht="21" customHeight="1">
      <c r="A35" s="207" t="s">
        <v>208</v>
      </c>
      <c r="B35" s="431"/>
      <c r="C35" s="431"/>
      <c r="D35" s="431"/>
      <c r="E35" s="431"/>
      <c r="F35" s="431"/>
      <c r="G35" s="431"/>
      <c r="H35" s="431"/>
      <c r="I35" s="431"/>
      <c r="J35" s="431"/>
      <c r="K35" s="415"/>
      <c r="L35" s="415"/>
      <c r="M35" s="415"/>
      <c r="N35" s="415"/>
      <c r="O35" s="415"/>
      <c r="P35" s="415"/>
      <c r="Q35" s="415"/>
      <c r="R35" s="415"/>
    </row>
    <row r="36" spans="1:18" ht="17.25" customHeight="1">
      <c r="A36" s="208"/>
      <c r="B36" s="199"/>
      <c r="C36" s="199"/>
      <c r="D36" s="199"/>
      <c r="E36" s="199"/>
      <c r="F36" s="199"/>
      <c r="G36" s="199"/>
      <c r="H36" s="199"/>
      <c r="I36" s="199"/>
      <c r="J36" s="200"/>
      <c r="K36" s="199"/>
      <c r="L36" s="190"/>
      <c r="M36" s="190"/>
      <c r="N36" s="190"/>
      <c r="O36" s="190"/>
      <c r="P36" s="190"/>
      <c r="Q36" s="190"/>
      <c r="R36" s="190"/>
    </row>
    <row r="37" spans="1:18" ht="21.75" customHeight="1">
      <c r="A37" s="210" t="s">
        <v>172</v>
      </c>
      <c r="B37" s="432">
        <v>212.77</v>
      </c>
      <c r="C37" s="432">
        <v>164.03</v>
      </c>
      <c r="D37" s="432">
        <v>183.28</v>
      </c>
      <c r="E37" s="432">
        <v>163.81</v>
      </c>
      <c r="F37" s="432">
        <v>117.97</v>
      </c>
      <c r="G37" s="432">
        <v>129.88</v>
      </c>
      <c r="H37" s="432">
        <v>173.84</v>
      </c>
      <c r="I37" s="432">
        <v>217.27</v>
      </c>
      <c r="J37" s="432">
        <v>281.13</v>
      </c>
      <c r="K37" s="416">
        <v>250.33</v>
      </c>
      <c r="L37" s="434">
        <v>252.43</v>
      </c>
      <c r="M37" s="416">
        <v>260.37</v>
      </c>
      <c r="N37" s="416">
        <v>263.2</v>
      </c>
      <c r="O37" s="416">
        <v>310.91</v>
      </c>
      <c r="P37" s="416">
        <v>494.95</v>
      </c>
      <c r="Q37" s="416">
        <v>390.03</v>
      </c>
      <c r="R37" s="416">
        <v>299.27</v>
      </c>
    </row>
    <row r="38" spans="1:18" ht="21" customHeight="1" thickBot="1">
      <c r="A38" s="224" t="s">
        <v>209</v>
      </c>
      <c r="B38" s="433"/>
      <c r="C38" s="433"/>
      <c r="D38" s="433"/>
      <c r="E38" s="433"/>
      <c r="F38" s="433"/>
      <c r="G38" s="433"/>
      <c r="H38" s="433"/>
      <c r="I38" s="433"/>
      <c r="J38" s="433"/>
      <c r="K38" s="417"/>
      <c r="L38" s="435"/>
      <c r="M38" s="417"/>
      <c r="N38" s="417"/>
      <c r="O38" s="417"/>
      <c r="P38" s="417"/>
      <c r="Q38" s="417"/>
      <c r="R38" s="417"/>
    </row>
    <row r="39" ht="18" customHeight="1">
      <c r="A39" s="144" t="s">
        <v>160</v>
      </c>
    </row>
    <row r="40" ht="18" customHeight="1">
      <c r="A40" s="365" t="s">
        <v>332</v>
      </c>
    </row>
    <row r="41" ht="18" customHeight="1">
      <c r="A41" s="365" t="s">
        <v>378</v>
      </c>
    </row>
    <row r="42" ht="18" customHeight="1">
      <c r="A42" s="365" t="s">
        <v>277</v>
      </c>
    </row>
    <row r="43" ht="18" customHeight="1">
      <c r="A43" s="365" t="s">
        <v>379</v>
      </c>
    </row>
    <row r="44" ht="18" customHeight="1">
      <c r="A44" s="365" t="s">
        <v>315</v>
      </c>
    </row>
  </sheetData>
  <mergeCells count="71">
    <mergeCell ref="A6:R6"/>
    <mergeCell ref="A8:R8"/>
    <mergeCell ref="R10:R11"/>
    <mergeCell ref="R31:R32"/>
    <mergeCell ref="A10:A11"/>
    <mergeCell ref="L10:L11"/>
    <mergeCell ref="K10:K11"/>
    <mergeCell ref="G10:G11"/>
    <mergeCell ref="F10:F11"/>
    <mergeCell ref="H31:H32"/>
    <mergeCell ref="R34:R35"/>
    <mergeCell ref="R37:R38"/>
    <mergeCell ref="K31:K32"/>
    <mergeCell ref="L31:L32"/>
    <mergeCell ref="K34:K35"/>
    <mergeCell ref="L34:L35"/>
    <mergeCell ref="K37:K38"/>
    <mergeCell ref="L37:L38"/>
    <mergeCell ref="M34:M35"/>
    <mergeCell ref="N37:N38"/>
    <mergeCell ref="J10:J11"/>
    <mergeCell ref="I10:I11"/>
    <mergeCell ref="F34:F35"/>
    <mergeCell ref="G34:G35"/>
    <mergeCell ref="H10:H11"/>
    <mergeCell ref="F31:F32"/>
    <mergeCell ref="G31:G32"/>
    <mergeCell ref="H34:H35"/>
    <mergeCell ref="B34:B35"/>
    <mergeCell ref="C34:C35"/>
    <mergeCell ref="D34:D35"/>
    <mergeCell ref="E34:E35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I34:I35"/>
    <mergeCell ref="J34:J35"/>
    <mergeCell ref="I31:I32"/>
    <mergeCell ref="J31:J32"/>
    <mergeCell ref="B31:B32"/>
    <mergeCell ref="C31:C32"/>
    <mergeCell ref="D31:D32"/>
    <mergeCell ref="E31:E32"/>
    <mergeCell ref="B10:B11"/>
    <mergeCell ref="C10:C11"/>
    <mergeCell ref="D10:D11"/>
    <mergeCell ref="E10:E11"/>
    <mergeCell ref="N34:N35"/>
    <mergeCell ref="M37:M38"/>
    <mergeCell ref="P34:P35"/>
    <mergeCell ref="P37:P38"/>
    <mergeCell ref="O10:O11"/>
    <mergeCell ref="O31:O32"/>
    <mergeCell ref="O34:O35"/>
    <mergeCell ref="O37:O38"/>
    <mergeCell ref="Q34:Q35"/>
    <mergeCell ref="Q37:Q38"/>
    <mergeCell ref="M10:M11"/>
    <mergeCell ref="M31:M32"/>
    <mergeCell ref="Q10:Q11"/>
    <mergeCell ref="Q31:Q32"/>
    <mergeCell ref="P10:P11"/>
    <mergeCell ref="P31:P32"/>
    <mergeCell ref="N10:N11"/>
    <mergeCell ref="N31:N32"/>
  </mergeCells>
  <printOptions horizontalCentered="1"/>
  <pageMargins left="0.1968503937007874" right="0.1968503937007874" top="0.1968503937007874" bottom="0.1968503937007874" header="0.5118110236220472" footer="0.3937007874015748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workbookViewId="0" topLeftCell="A1">
      <pane xSplit="3" topLeftCell="D1" activePane="topRight" state="frozen"/>
      <selection pane="topLeft" activeCell="A2" sqref="A2:M2"/>
      <selection pane="topRight" activeCell="A2" sqref="A2:M2"/>
    </sheetView>
  </sheetViews>
  <sheetFormatPr defaultColWidth="9.140625" defaultRowHeight="12.75"/>
  <cols>
    <col min="1" max="1" width="5.421875" style="61" customWidth="1"/>
    <col min="2" max="2" width="7.00390625" style="61" customWidth="1"/>
    <col min="3" max="3" width="9.7109375" style="61" customWidth="1"/>
    <col min="4" max="4" width="9.28125" style="61" customWidth="1"/>
    <col min="5" max="5" width="9.57421875" style="61" customWidth="1"/>
    <col min="6" max="6" width="9.00390625" style="61" customWidth="1"/>
    <col min="7" max="7" width="9.7109375" style="61" customWidth="1"/>
    <col min="8" max="8" width="9.00390625" style="61" customWidth="1"/>
    <col min="9" max="9" width="12.421875" style="61" customWidth="1"/>
    <col min="10" max="10" width="11.7109375" style="107" customWidth="1"/>
    <col min="11" max="12" width="9.140625" style="61" customWidth="1"/>
    <col min="13" max="13" width="11.8515625" style="61" customWidth="1"/>
    <col min="14" max="16384" width="9.140625" style="61" customWidth="1"/>
  </cols>
  <sheetData>
    <row r="1" spans="1:13" ht="13.5" thickBot="1">
      <c r="A1" s="58"/>
      <c r="B1" s="59"/>
      <c r="C1" s="59"/>
      <c r="D1" s="59"/>
      <c r="E1" s="59"/>
      <c r="F1" s="59"/>
      <c r="G1" s="59"/>
      <c r="H1" s="59"/>
      <c r="I1" s="59"/>
      <c r="J1" s="60"/>
      <c r="K1" s="59"/>
      <c r="L1" s="59"/>
      <c r="M1" s="59"/>
    </row>
    <row r="2" spans="1:13" ht="15" customHeight="1" thickBot="1">
      <c r="A2" s="441" t="s">
        <v>104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3"/>
    </row>
    <row r="3" spans="1:13" ht="17.25" customHeight="1">
      <c r="A3" s="450" t="s">
        <v>105</v>
      </c>
      <c r="B3" s="451"/>
      <c r="C3" s="452"/>
      <c r="D3" s="456" t="s">
        <v>106</v>
      </c>
      <c r="E3" s="457"/>
      <c r="F3" s="62" t="s">
        <v>107</v>
      </c>
      <c r="G3" s="438" t="s">
        <v>108</v>
      </c>
      <c r="H3" s="439"/>
      <c r="I3" s="439"/>
      <c r="J3" s="440"/>
      <c r="K3" s="438" t="s">
        <v>109</v>
      </c>
      <c r="L3" s="439"/>
      <c r="M3" s="440"/>
    </row>
    <row r="4" spans="1:13" ht="21" customHeight="1">
      <c r="A4" s="453"/>
      <c r="B4" s="454"/>
      <c r="C4" s="455"/>
      <c r="D4" s="63" t="s">
        <v>110</v>
      </c>
      <c r="E4" s="64" t="s">
        <v>111</v>
      </c>
      <c r="F4" s="65" t="s">
        <v>112</v>
      </c>
      <c r="G4" s="63" t="s">
        <v>113</v>
      </c>
      <c r="H4" s="66" t="s">
        <v>111</v>
      </c>
      <c r="I4" s="67" t="s">
        <v>114</v>
      </c>
      <c r="J4" s="68" t="s">
        <v>115</v>
      </c>
      <c r="K4" s="63" t="s">
        <v>113</v>
      </c>
      <c r="L4" s="66" t="s">
        <v>111</v>
      </c>
      <c r="M4" s="68" t="s">
        <v>116</v>
      </c>
    </row>
    <row r="5" spans="1:13" ht="15" customHeight="1">
      <c r="A5" s="448" t="s">
        <v>46</v>
      </c>
      <c r="B5" s="448"/>
      <c r="C5" s="449"/>
      <c r="D5" s="69">
        <v>852</v>
      </c>
      <c r="E5" s="70">
        <f aca="true" t="shared" si="0" ref="E5:E19">D5*100</f>
        <v>85200</v>
      </c>
      <c r="F5" s="71">
        <v>190</v>
      </c>
      <c r="G5" s="69">
        <v>819</v>
      </c>
      <c r="H5" s="72">
        <f aca="true" t="shared" si="1" ref="H5:H11">G5*100</f>
        <v>81900</v>
      </c>
      <c r="I5" s="73">
        <v>374100</v>
      </c>
      <c r="J5" s="74">
        <f aca="true" t="shared" si="2" ref="J5:J12">I5/H5</f>
        <v>4.5677655677655675</v>
      </c>
      <c r="K5" s="69">
        <v>274</v>
      </c>
      <c r="L5" s="72">
        <f aca="true" t="shared" si="3" ref="L5:L11">K5*100</f>
        <v>27400</v>
      </c>
      <c r="M5" s="74">
        <f aca="true" t="shared" si="4" ref="M5:M11">L5*190</f>
        <v>5206000</v>
      </c>
    </row>
    <row r="6" spans="1:13" ht="15" customHeight="1">
      <c r="A6" s="446" t="s">
        <v>44</v>
      </c>
      <c r="B6" s="446"/>
      <c r="C6" s="447"/>
      <c r="D6" s="75">
        <v>740</v>
      </c>
      <c r="E6" s="76">
        <f t="shared" si="0"/>
        <v>74000</v>
      </c>
      <c r="F6" s="71">
        <v>190</v>
      </c>
      <c r="G6" s="75">
        <v>127</v>
      </c>
      <c r="H6" s="72">
        <f t="shared" si="1"/>
        <v>12700</v>
      </c>
      <c r="I6" s="77">
        <v>12065</v>
      </c>
      <c r="J6" s="78">
        <f t="shared" si="2"/>
        <v>0.95</v>
      </c>
      <c r="K6" s="75">
        <v>10</v>
      </c>
      <c r="L6" s="72">
        <f t="shared" si="3"/>
        <v>1000</v>
      </c>
      <c r="M6" s="74">
        <f t="shared" si="4"/>
        <v>190000</v>
      </c>
    </row>
    <row r="7" spans="1:13" ht="15" customHeight="1">
      <c r="A7" s="446" t="s">
        <v>43</v>
      </c>
      <c r="B7" s="446"/>
      <c r="C7" s="447"/>
      <c r="D7" s="75">
        <v>6480</v>
      </c>
      <c r="E7" s="76">
        <f t="shared" si="0"/>
        <v>648000</v>
      </c>
      <c r="F7" s="71">
        <v>190</v>
      </c>
      <c r="G7" s="75">
        <v>5947</v>
      </c>
      <c r="H7" s="72">
        <f t="shared" si="1"/>
        <v>594700</v>
      </c>
      <c r="I7" s="77">
        <v>3809920</v>
      </c>
      <c r="J7" s="78">
        <f t="shared" si="2"/>
        <v>6.406457037161594</v>
      </c>
      <c r="K7" s="75">
        <v>1621</v>
      </c>
      <c r="L7" s="72">
        <f t="shared" si="3"/>
        <v>162100</v>
      </c>
      <c r="M7" s="74">
        <f t="shared" si="4"/>
        <v>30799000</v>
      </c>
    </row>
    <row r="8" spans="1:13" ht="15" customHeight="1">
      <c r="A8" s="446" t="s">
        <v>72</v>
      </c>
      <c r="B8" s="446"/>
      <c r="C8" s="447"/>
      <c r="D8" s="75">
        <v>1080</v>
      </c>
      <c r="E8" s="76">
        <f t="shared" si="0"/>
        <v>108000</v>
      </c>
      <c r="F8" s="71">
        <v>190</v>
      </c>
      <c r="G8" s="75">
        <v>1028</v>
      </c>
      <c r="H8" s="72">
        <f t="shared" si="1"/>
        <v>102800</v>
      </c>
      <c r="I8" s="77">
        <v>485840</v>
      </c>
      <c r="J8" s="78">
        <f t="shared" si="2"/>
        <v>4.726070038910506</v>
      </c>
      <c r="K8" s="75">
        <v>456</v>
      </c>
      <c r="L8" s="72">
        <f t="shared" si="3"/>
        <v>45600</v>
      </c>
      <c r="M8" s="74">
        <f t="shared" si="4"/>
        <v>8664000</v>
      </c>
    </row>
    <row r="9" spans="1:13" ht="15" customHeight="1">
      <c r="A9" s="446" t="s">
        <v>45</v>
      </c>
      <c r="B9" s="446"/>
      <c r="C9" s="447"/>
      <c r="D9" s="75">
        <v>1320</v>
      </c>
      <c r="E9" s="76">
        <f t="shared" si="0"/>
        <v>132000</v>
      </c>
      <c r="F9" s="71">
        <v>190</v>
      </c>
      <c r="G9" s="75">
        <v>1261</v>
      </c>
      <c r="H9" s="72">
        <f t="shared" si="1"/>
        <v>126100</v>
      </c>
      <c r="I9" s="77">
        <v>814000</v>
      </c>
      <c r="J9" s="78">
        <f t="shared" si="2"/>
        <v>6.455194290245837</v>
      </c>
      <c r="K9" s="75">
        <v>352</v>
      </c>
      <c r="L9" s="72">
        <f t="shared" si="3"/>
        <v>35200</v>
      </c>
      <c r="M9" s="74">
        <f t="shared" si="4"/>
        <v>6688000</v>
      </c>
    </row>
    <row r="10" spans="1:13" ht="15" customHeight="1">
      <c r="A10" s="446" t="s">
        <v>75</v>
      </c>
      <c r="B10" s="446"/>
      <c r="C10" s="447"/>
      <c r="D10" s="75">
        <v>108</v>
      </c>
      <c r="E10" s="76">
        <f t="shared" si="0"/>
        <v>10800</v>
      </c>
      <c r="F10" s="71">
        <v>190</v>
      </c>
      <c r="G10" s="75">
        <v>51</v>
      </c>
      <c r="H10" s="72">
        <f t="shared" si="1"/>
        <v>5100</v>
      </c>
      <c r="I10" s="77">
        <v>4845</v>
      </c>
      <c r="J10" s="78">
        <f t="shared" si="2"/>
        <v>0.95</v>
      </c>
      <c r="K10" s="75">
        <v>0</v>
      </c>
      <c r="L10" s="72">
        <f t="shared" si="3"/>
        <v>0</v>
      </c>
      <c r="M10" s="74">
        <f t="shared" si="4"/>
        <v>0</v>
      </c>
    </row>
    <row r="11" spans="1:13" ht="15" customHeight="1">
      <c r="A11" s="446" t="s">
        <v>117</v>
      </c>
      <c r="B11" s="446"/>
      <c r="C11" s="447"/>
      <c r="D11" s="75">
        <v>100</v>
      </c>
      <c r="E11" s="76">
        <f t="shared" si="0"/>
        <v>10000</v>
      </c>
      <c r="F11" s="71">
        <v>190</v>
      </c>
      <c r="G11" s="75">
        <v>87</v>
      </c>
      <c r="H11" s="72">
        <f t="shared" si="1"/>
        <v>8700</v>
      </c>
      <c r="I11" s="77">
        <v>8265</v>
      </c>
      <c r="J11" s="78">
        <f t="shared" si="2"/>
        <v>0.95</v>
      </c>
      <c r="K11" s="75">
        <v>10</v>
      </c>
      <c r="L11" s="72">
        <f t="shared" si="3"/>
        <v>1000</v>
      </c>
      <c r="M11" s="74">
        <f t="shared" si="4"/>
        <v>190000</v>
      </c>
    </row>
    <row r="12" spans="1:13" s="86" customFormat="1" ht="15" customHeight="1">
      <c r="A12" s="444" t="s">
        <v>118</v>
      </c>
      <c r="B12" s="444"/>
      <c r="C12" s="445"/>
      <c r="D12" s="79">
        <v>10680</v>
      </c>
      <c r="E12" s="80">
        <f t="shared" si="0"/>
        <v>1068000</v>
      </c>
      <c r="F12" s="81"/>
      <c r="G12" s="79">
        <f>SUM(G5:G11)</f>
        <v>9320</v>
      </c>
      <c r="H12" s="82">
        <f>SUM(H5:H11)</f>
        <v>932000</v>
      </c>
      <c r="I12" s="83">
        <f>SUM(I5:I11)</f>
        <v>5509035</v>
      </c>
      <c r="J12" s="84">
        <f t="shared" si="2"/>
        <v>5.910981759656653</v>
      </c>
      <c r="K12" s="79">
        <f>SUM(K5:K11)</f>
        <v>2723</v>
      </c>
      <c r="L12" s="82">
        <f>SUM(L5:L11)</f>
        <v>272300</v>
      </c>
      <c r="M12" s="85">
        <f>SUM(M5:M11)</f>
        <v>51737000</v>
      </c>
    </row>
    <row r="13" spans="1:13" s="91" customFormat="1" ht="15" customHeight="1">
      <c r="A13" s="446" t="s">
        <v>44</v>
      </c>
      <c r="B13" s="446"/>
      <c r="C13" s="447"/>
      <c r="D13" s="87">
        <v>320</v>
      </c>
      <c r="E13" s="76">
        <f t="shared" si="0"/>
        <v>32000</v>
      </c>
      <c r="F13" s="71">
        <v>114</v>
      </c>
      <c r="G13" s="87">
        <v>0</v>
      </c>
      <c r="H13" s="88">
        <v>0</v>
      </c>
      <c r="I13" s="89">
        <v>0</v>
      </c>
      <c r="J13" s="90">
        <v>0</v>
      </c>
      <c r="K13" s="87">
        <v>0</v>
      </c>
      <c r="L13" s="88">
        <v>0</v>
      </c>
      <c r="M13" s="74">
        <f>L13*190</f>
        <v>0</v>
      </c>
    </row>
    <row r="14" spans="1:13" s="91" customFormat="1" ht="15" customHeight="1">
      <c r="A14" s="444" t="s">
        <v>119</v>
      </c>
      <c r="B14" s="444"/>
      <c r="C14" s="445"/>
      <c r="D14" s="92">
        <v>320</v>
      </c>
      <c r="E14" s="80">
        <f t="shared" si="0"/>
        <v>32000</v>
      </c>
      <c r="F14" s="81"/>
      <c r="G14" s="92">
        <v>0</v>
      </c>
      <c r="H14" s="93">
        <v>0</v>
      </c>
      <c r="I14" s="94">
        <v>0</v>
      </c>
      <c r="J14" s="84">
        <v>0</v>
      </c>
      <c r="K14" s="92">
        <v>0</v>
      </c>
      <c r="L14" s="93">
        <v>0</v>
      </c>
      <c r="M14" s="84">
        <v>0</v>
      </c>
    </row>
    <row r="15" spans="1:13" ht="15" customHeight="1">
      <c r="A15" s="446" t="s">
        <v>46</v>
      </c>
      <c r="B15" s="446"/>
      <c r="C15" s="447"/>
      <c r="D15" s="75">
        <v>210</v>
      </c>
      <c r="E15" s="76">
        <f t="shared" si="0"/>
        <v>21000</v>
      </c>
      <c r="F15" s="71">
        <v>104</v>
      </c>
      <c r="G15" s="75">
        <v>0</v>
      </c>
      <c r="H15" s="95">
        <f>G15*100</f>
        <v>0</v>
      </c>
      <c r="I15" s="77">
        <v>0</v>
      </c>
      <c r="J15" s="78">
        <v>0</v>
      </c>
      <c r="K15" s="75">
        <v>0</v>
      </c>
      <c r="L15" s="95">
        <f>K15*100</f>
        <v>0</v>
      </c>
      <c r="M15" s="74">
        <f>L15*190</f>
        <v>0</v>
      </c>
    </row>
    <row r="16" spans="1:13" ht="15" customHeight="1">
      <c r="A16" s="446" t="s">
        <v>44</v>
      </c>
      <c r="B16" s="446"/>
      <c r="C16" s="447"/>
      <c r="D16" s="75">
        <v>2560</v>
      </c>
      <c r="E16" s="76">
        <f t="shared" si="0"/>
        <v>256000</v>
      </c>
      <c r="F16" s="71">
        <v>104</v>
      </c>
      <c r="G16" s="75">
        <v>7</v>
      </c>
      <c r="H16" s="95">
        <f>G16*100</f>
        <v>700</v>
      </c>
      <c r="I16" s="77">
        <v>364</v>
      </c>
      <c r="J16" s="78">
        <f>I16/H16</f>
        <v>0.52</v>
      </c>
      <c r="K16" s="75">
        <v>0</v>
      </c>
      <c r="L16" s="95">
        <f>K16*100</f>
        <v>0</v>
      </c>
      <c r="M16" s="74">
        <f>L16*190</f>
        <v>0</v>
      </c>
    </row>
    <row r="17" spans="1:13" ht="15" customHeight="1">
      <c r="A17" s="446" t="s">
        <v>47</v>
      </c>
      <c r="B17" s="446"/>
      <c r="C17" s="447"/>
      <c r="D17" s="75">
        <v>1050</v>
      </c>
      <c r="E17" s="76">
        <f t="shared" si="0"/>
        <v>105000</v>
      </c>
      <c r="F17" s="71">
        <v>104</v>
      </c>
      <c r="G17" s="75">
        <v>30</v>
      </c>
      <c r="H17" s="95">
        <f>G17*100</f>
        <v>3000</v>
      </c>
      <c r="I17" s="77">
        <v>4160</v>
      </c>
      <c r="J17" s="78">
        <f>I17/H17</f>
        <v>1.3866666666666667</v>
      </c>
      <c r="K17" s="75">
        <v>0</v>
      </c>
      <c r="L17" s="95">
        <f>K17*100</f>
        <v>0</v>
      </c>
      <c r="M17" s="74">
        <f>L17*190</f>
        <v>0</v>
      </c>
    </row>
    <row r="18" spans="1:13" ht="15" customHeight="1">
      <c r="A18" s="446" t="s">
        <v>73</v>
      </c>
      <c r="B18" s="446"/>
      <c r="C18" s="447"/>
      <c r="D18" s="75">
        <v>180</v>
      </c>
      <c r="E18" s="76">
        <f t="shared" si="0"/>
        <v>18000</v>
      </c>
      <c r="F18" s="71">
        <v>104</v>
      </c>
      <c r="G18" s="75">
        <v>0</v>
      </c>
      <c r="H18" s="95">
        <f>G18*100</f>
        <v>0</v>
      </c>
      <c r="I18" s="77">
        <v>0</v>
      </c>
      <c r="J18" s="78">
        <v>0</v>
      </c>
      <c r="K18" s="75">
        <v>0</v>
      </c>
      <c r="L18" s="95">
        <f>K18*100</f>
        <v>0</v>
      </c>
      <c r="M18" s="74">
        <f>L18*190</f>
        <v>0</v>
      </c>
    </row>
    <row r="19" spans="1:13" ht="15" customHeight="1">
      <c r="A19" s="444" t="s">
        <v>120</v>
      </c>
      <c r="B19" s="444"/>
      <c r="C19" s="445"/>
      <c r="D19" s="79">
        <v>4000</v>
      </c>
      <c r="E19" s="80">
        <f t="shared" si="0"/>
        <v>400000</v>
      </c>
      <c r="F19" s="81"/>
      <c r="G19" s="79">
        <f>SUM(G15:G18)</f>
        <v>37</v>
      </c>
      <c r="H19" s="82">
        <f>SUM(H15:H18)</f>
        <v>3700</v>
      </c>
      <c r="I19" s="83">
        <f>SUM(I15:I18)</f>
        <v>4524</v>
      </c>
      <c r="J19" s="84">
        <f>I19/H19</f>
        <v>1.2227027027027026</v>
      </c>
      <c r="K19" s="79">
        <f>SUM(K15:K18)</f>
        <v>0</v>
      </c>
      <c r="L19" s="82">
        <f>SUM(L15:L18)</f>
        <v>0</v>
      </c>
      <c r="M19" s="85">
        <f>SUM(M15:M18)</f>
        <v>0</v>
      </c>
    </row>
    <row r="20" spans="1:13" ht="15" customHeight="1">
      <c r="A20" s="96"/>
      <c r="B20" s="97"/>
      <c r="C20" s="98"/>
      <c r="D20" s="75"/>
      <c r="E20" s="76"/>
      <c r="F20" s="99"/>
      <c r="G20" s="75"/>
      <c r="H20" s="95"/>
      <c r="I20" s="77"/>
      <c r="J20" s="78"/>
      <c r="K20" s="75"/>
      <c r="L20" s="95"/>
      <c r="M20" s="78"/>
    </row>
    <row r="21" spans="1:13" ht="15" customHeight="1" thickBot="1">
      <c r="A21" s="458" t="s">
        <v>121</v>
      </c>
      <c r="B21" s="458"/>
      <c r="C21" s="459"/>
      <c r="D21" s="100">
        <v>15000</v>
      </c>
      <c r="E21" s="101">
        <f>D21*100</f>
        <v>1500000</v>
      </c>
      <c r="F21" s="102"/>
      <c r="G21" s="100">
        <f>(G19+G12)</f>
        <v>9357</v>
      </c>
      <c r="H21" s="103">
        <f>(H19+H12)</f>
        <v>935700</v>
      </c>
      <c r="I21" s="104">
        <f>(I19+I12)</f>
        <v>5513559</v>
      </c>
      <c r="J21" s="105">
        <f>I21/H21</f>
        <v>5.89244309073421</v>
      </c>
      <c r="K21" s="100">
        <f>(K19+K12)</f>
        <v>2723</v>
      </c>
      <c r="L21" s="103">
        <f>(L19+L12)</f>
        <v>272300</v>
      </c>
      <c r="M21" s="105">
        <f>(M19+M12)</f>
        <v>51737000</v>
      </c>
    </row>
    <row r="22" ht="12.75">
      <c r="A22" s="106" t="s">
        <v>122</v>
      </c>
    </row>
    <row r="23" ht="12.75">
      <c r="A23" s="108"/>
    </row>
    <row r="24" spans="1:13" ht="13.5" thickBot="1">
      <c r="A24" s="58"/>
      <c r="B24" s="59"/>
      <c r="C24" s="59"/>
      <c r="D24" s="59"/>
      <c r="E24" s="59"/>
      <c r="F24" s="59"/>
      <c r="G24" s="59"/>
      <c r="H24" s="59"/>
      <c r="I24" s="59"/>
      <c r="J24" s="60"/>
      <c r="K24" s="59"/>
      <c r="L24" s="59"/>
      <c r="M24" s="59"/>
    </row>
    <row r="25" spans="1:13" ht="13.5" customHeight="1" thickBot="1">
      <c r="A25" s="441" t="s">
        <v>123</v>
      </c>
      <c r="B25" s="442"/>
      <c r="C25" s="442"/>
      <c r="D25" s="442"/>
      <c r="E25" s="442"/>
      <c r="F25" s="442"/>
      <c r="G25" s="442"/>
      <c r="H25" s="442"/>
      <c r="I25" s="442"/>
      <c r="J25" s="442"/>
      <c r="K25" s="442"/>
      <c r="L25" s="442"/>
      <c r="M25" s="443"/>
    </row>
    <row r="26" spans="1:13" ht="17.25" customHeight="1">
      <c r="A26" s="450" t="s">
        <v>105</v>
      </c>
      <c r="B26" s="451"/>
      <c r="C26" s="452"/>
      <c r="D26" s="439" t="s">
        <v>106</v>
      </c>
      <c r="E26" s="460"/>
      <c r="F26" s="109" t="s">
        <v>107</v>
      </c>
      <c r="G26" s="438" t="s">
        <v>108</v>
      </c>
      <c r="H26" s="439"/>
      <c r="I26" s="439"/>
      <c r="J26" s="440"/>
      <c r="K26" s="438" t="s">
        <v>109</v>
      </c>
      <c r="L26" s="439"/>
      <c r="M26" s="440"/>
    </row>
    <row r="27" spans="1:13" ht="21" customHeight="1">
      <c r="A27" s="453"/>
      <c r="B27" s="454"/>
      <c r="C27" s="455"/>
      <c r="D27" s="63" t="s">
        <v>110</v>
      </c>
      <c r="E27" s="64" t="s">
        <v>111</v>
      </c>
      <c r="F27" s="65" t="s">
        <v>112</v>
      </c>
      <c r="G27" s="110" t="s">
        <v>113</v>
      </c>
      <c r="H27" s="66" t="s">
        <v>111</v>
      </c>
      <c r="I27" s="111" t="s">
        <v>114</v>
      </c>
      <c r="J27" s="68" t="s">
        <v>115</v>
      </c>
      <c r="K27" s="63" t="s">
        <v>113</v>
      </c>
      <c r="L27" s="66" t="s">
        <v>111</v>
      </c>
      <c r="M27" s="68" t="s">
        <v>116</v>
      </c>
    </row>
    <row r="28" spans="1:13" ht="15" customHeight="1">
      <c r="A28" s="448" t="s">
        <v>46</v>
      </c>
      <c r="B28" s="448"/>
      <c r="C28" s="449"/>
      <c r="D28" s="69">
        <v>852</v>
      </c>
      <c r="E28" s="70">
        <f aca="true" t="shared" si="5" ref="E28:E42">D28*100</f>
        <v>85200</v>
      </c>
      <c r="F28" s="71">
        <v>195</v>
      </c>
      <c r="G28" s="69">
        <v>832</v>
      </c>
      <c r="H28" s="72">
        <f aca="true" t="shared" si="6" ref="H28:H34">G28*100</f>
        <v>83200</v>
      </c>
      <c r="I28" s="73">
        <v>237352</v>
      </c>
      <c r="J28" s="74">
        <f aca="true" t="shared" si="7" ref="J28:J35">I28/H28</f>
        <v>2.8527884615384616</v>
      </c>
      <c r="K28" s="69">
        <v>394</v>
      </c>
      <c r="L28" s="72">
        <f aca="true" t="shared" si="8" ref="L28:L34">K28*100</f>
        <v>39400</v>
      </c>
      <c r="M28" s="74">
        <f aca="true" t="shared" si="9" ref="M28:M34">L28*195</f>
        <v>7683000</v>
      </c>
    </row>
    <row r="29" spans="1:13" ht="15" customHeight="1">
      <c r="A29" s="446" t="s">
        <v>44</v>
      </c>
      <c r="B29" s="446"/>
      <c r="C29" s="447"/>
      <c r="D29" s="75">
        <v>740</v>
      </c>
      <c r="E29" s="76">
        <f t="shared" si="5"/>
        <v>74000</v>
      </c>
      <c r="F29" s="71">
        <v>195</v>
      </c>
      <c r="G29" s="75">
        <v>126</v>
      </c>
      <c r="H29" s="72">
        <f t="shared" si="6"/>
        <v>12600</v>
      </c>
      <c r="I29" s="77">
        <v>15210</v>
      </c>
      <c r="J29" s="78">
        <f t="shared" si="7"/>
        <v>1.207142857142857</v>
      </c>
      <c r="K29" s="75">
        <v>87</v>
      </c>
      <c r="L29" s="72">
        <f t="shared" si="8"/>
        <v>8700</v>
      </c>
      <c r="M29" s="74">
        <f t="shared" si="9"/>
        <v>1696500</v>
      </c>
    </row>
    <row r="30" spans="1:13" ht="15" customHeight="1">
      <c r="A30" s="446" t="s">
        <v>43</v>
      </c>
      <c r="B30" s="446"/>
      <c r="C30" s="447"/>
      <c r="D30" s="75">
        <v>6480</v>
      </c>
      <c r="E30" s="76">
        <f t="shared" si="5"/>
        <v>648000</v>
      </c>
      <c r="F30" s="71">
        <v>195</v>
      </c>
      <c r="G30" s="75">
        <v>5996</v>
      </c>
      <c r="H30" s="72">
        <f t="shared" si="6"/>
        <v>599600</v>
      </c>
      <c r="I30" s="77">
        <v>3453130</v>
      </c>
      <c r="J30" s="78">
        <f t="shared" si="7"/>
        <v>5.7590560373582385</v>
      </c>
      <c r="K30" s="75">
        <v>4725</v>
      </c>
      <c r="L30" s="72">
        <f t="shared" si="8"/>
        <v>472500</v>
      </c>
      <c r="M30" s="74">
        <f t="shared" si="9"/>
        <v>92137500</v>
      </c>
    </row>
    <row r="31" spans="1:13" ht="15" customHeight="1">
      <c r="A31" s="446" t="s">
        <v>72</v>
      </c>
      <c r="B31" s="446"/>
      <c r="C31" s="447"/>
      <c r="D31" s="75">
        <v>1080</v>
      </c>
      <c r="E31" s="76">
        <f t="shared" si="5"/>
        <v>108000</v>
      </c>
      <c r="F31" s="71">
        <v>195</v>
      </c>
      <c r="G31" s="75">
        <v>1027</v>
      </c>
      <c r="H31" s="72">
        <f t="shared" si="6"/>
        <v>102700</v>
      </c>
      <c r="I31" s="77">
        <v>424200</v>
      </c>
      <c r="J31" s="78">
        <f t="shared" si="7"/>
        <v>4.13047711781889</v>
      </c>
      <c r="K31" s="75">
        <v>759</v>
      </c>
      <c r="L31" s="72">
        <f t="shared" si="8"/>
        <v>75900</v>
      </c>
      <c r="M31" s="74">
        <f t="shared" si="9"/>
        <v>14800500</v>
      </c>
    </row>
    <row r="32" spans="1:13" ht="15" customHeight="1">
      <c r="A32" s="446" t="s">
        <v>45</v>
      </c>
      <c r="B32" s="446"/>
      <c r="C32" s="447"/>
      <c r="D32" s="75">
        <v>1320</v>
      </c>
      <c r="E32" s="76">
        <f t="shared" si="5"/>
        <v>132000</v>
      </c>
      <c r="F32" s="71">
        <v>195</v>
      </c>
      <c r="G32" s="75">
        <v>1289</v>
      </c>
      <c r="H32" s="72">
        <f t="shared" si="6"/>
        <v>128900</v>
      </c>
      <c r="I32" s="77">
        <v>752400</v>
      </c>
      <c r="J32" s="78">
        <f t="shared" si="7"/>
        <v>5.837083010085338</v>
      </c>
      <c r="K32" s="75">
        <v>1080</v>
      </c>
      <c r="L32" s="72">
        <f t="shared" si="8"/>
        <v>108000</v>
      </c>
      <c r="M32" s="74">
        <f t="shared" si="9"/>
        <v>21060000</v>
      </c>
    </row>
    <row r="33" spans="1:13" ht="15" customHeight="1">
      <c r="A33" s="446" t="s">
        <v>75</v>
      </c>
      <c r="B33" s="446"/>
      <c r="C33" s="447"/>
      <c r="D33" s="75">
        <v>108</v>
      </c>
      <c r="E33" s="76">
        <f t="shared" si="5"/>
        <v>10800</v>
      </c>
      <c r="F33" s="71">
        <v>195</v>
      </c>
      <c r="G33" s="75">
        <v>23</v>
      </c>
      <c r="H33" s="72">
        <f t="shared" si="6"/>
        <v>2300</v>
      </c>
      <c r="I33" s="77">
        <v>2340</v>
      </c>
      <c r="J33" s="78">
        <f t="shared" si="7"/>
        <v>1.017391304347826</v>
      </c>
      <c r="K33" s="75">
        <v>13</v>
      </c>
      <c r="L33" s="72">
        <f t="shared" si="8"/>
        <v>1300</v>
      </c>
      <c r="M33" s="74">
        <f t="shared" si="9"/>
        <v>253500</v>
      </c>
    </row>
    <row r="34" spans="1:13" ht="15" customHeight="1">
      <c r="A34" s="446" t="s">
        <v>117</v>
      </c>
      <c r="B34" s="446"/>
      <c r="C34" s="447"/>
      <c r="D34" s="75">
        <v>100</v>
      </c>
      <c r="E34" s="76">
        <f t="shared" si="5"/>
        <v>10000</v>
      </c>
      <c r="F34" s="71">
        <v>195</v>
      </c>
      <c r="G34" s="75">
        <v>100</v>
      </c>
      <c r="H34" s="72">
        <f t="shared" si="6"/>
        <v>10000</v>
      </c>
      <c r="I34" s="77">
        <v>10000</v>
      </c>
      <c r="J34" s="78">
        <f t="shared" si="7"/>
        <v>1</v>
      </c>
      <c r="K34" s="75">
        <v>28</v>
      </c>
      <c r="L34" s="72">
        <f t="shared" si="8"/>
        <v>2800</v>
      </c>
      <c r="M34" s="74">
        <f t="shared" si="9"/>
        <v>546000</v>
      </c>
    </row>
    <row r="35" spans="1:13" ht="15" customHeight="1">
      <c r="A35" s="444" t="s">
        <v>118</v>
      </c>
      <c r="B35" s="444"/>
      <c r="C35" s="445"/>
      <c r="D35" s="79">
        <v>10680</v>
      </c>
      <c r="E35" s="80">
        <f t="shared" si="5"/>
        <v>1068000</v>
      </c>
      <c r="F35" s="81"/>
      <c r="G35" s="79">
        <f>SUM(G28:G34)</f>
        <v>9393</v>
      </c>
      <c r="H35" s="79">
        <f>SUM(H28:H34)</f>
        <v>939300</v>
      </c>
      <c r="I35" s="83">
        <v>4894632</v>
      </c>
      <c r="J35" s="84">
        <f t="shared" si="7"/>
        <v>5.210935803257745</v>
      </c>
      <c r="K35" s="79">
        <f>SUM(K28:K34)</f>
        <v>7086</v>
      </c>
      <c r="L35" s="82">
        <f>SUM(L28:L34)</f>
        <v>708600</v>
      </c>
      <c r="M35" s="85">
        <f>SUM(M28:M34)</f>
        <v>138177000</v>
      </c>
    </row>
    <row r="36" spans="1:13" ht="15" customHeight="1">
      <c r="A36" s="446" t="s">
        <v>44</v>
      </c>
      <c r="B36" s="446"/>
      <c r="C36" s="447"/>
      <c r="D36" s="87">
        <v>320</v>
      </c>
      <c r="E36" s="76">
        <f t="shared" si="5"/>
        <v>32000</v>
      </c>
      <c r="F36" s="71">
        <v>117</v>
      </c>
      <c r="G36" s="87">
        <v>8</v>
      </c>
      <c r="H36" s="95">
        <v>800</v>
      </c>
      <c r="I36" s="89">
        <v>780</v>
      </c>
      <c r="J36" s="90">
        <v>0</v>
      </c>
      <c r="K36" s="87">
        <v>0</v>
      </c>
      <c r="L36" s="88">
        <v>0</v>
      </c>
      <c r="M36" s="74">
        <f>L36*190</f>
        <v>0</v>
      </c>
    </row>
    <row r="37" spans="1:13" ht="15" customHeight="1">
      <c r="A37" s="444" t="s">
        <v>119</v>
      </c>
      <c r="B37" s="444"/>
      <c r="C37" s="445"/>
      <c r="D37" s="92">
        <v>320</v>
      </c>
      <c r="E37" s="112">
        <f t="shared" si="5"/>
        <v>32000</v>
      </c>
      <c r="F37" s="81"/>
      <c r="G37" s="92">
        <v>8</v>
      </c>
      <c r="H37" s="93">
        <v>800</v>
      </c>
      <c r="I37" s="94">
        <v>780</v>
      </c>
      <c r="J37" s="84">
        <f>I37/H37</f>
        <v>0.975</v>
      </c>
      <c r="K37" s="92">
        <v>0</v>
      </c>
      <c r="L37" s="93">
        <v>0</v>
      </c>
      <c r="M37" s="84">
        <v>0</v>
      </c>
    </row>
    <row r="38" spans="1:13" ht="15" customHeight="1">
      <c r="A38" s="446" t="s">
        <v>46</v>
      </c>
      <c r="B38" s="446"/>
      <c r="C38" s="447"/>
      <c r="D38" s="75">
        <v>210</v>
      </c>
      <c r="E38" s="76">
        <f t="shared" si="5"/>
        <v>21000</v>
      </c>
      <c r="F38" s="71">
        <v>107</v>
      </c>
      <c r="G38" s="75">
        <v>0</v>
      </c>
      <c r="H38" s="95">
        <v>0</v>
      </c>
      <c r="I38" s="77">
        <v>0</v>
      </c>
      <c r="J38" s="78">
        <v>0</v>
      </c>
      <c r="K38" s="75">
        <v>0</v>
      </c>
      <c r="L38" s="95">
        <f>K38*100</f>
        <v>0</v>
      </c>
      <c r="M38" s="74">
        <f>L38*190</f>
        <v>0</v>
      </c>
    </row>
    <row r="39" spans="1:13" ht="15" customHeight="1">
      <c r="A39" s="446" t="s">
        <v>44</v>
      </c>
      <c r="B39" s="446"/>
      <c r="C39" s="447"/>
      <c r="D39" s="75">
        <v>2560</v>
      </c>
      <c r="E39" s="76">
        <f t="shared" si="5"/>
        <v>256000</v>
      </c>
      <c r="F39" s="71">
        <v>107</v>
      </c>
      <c r="G39" s="75">
        <v>91</v>
      </c>
      <c r="H39" s="95">
        <v>9100</v>
      </c>
      <c r="I39" s="77">
        <v>4868.5</v>
      </c>
      <c r="J39" s="78">
        <f>I39/H39</f>
        <v>0.535</v>
      </c>
      <c r="K39" s="75">
        <v>0</v>
      </c>
      <c r="L39" s="95">
        <f>K39*100</f>
        <v>0</v>
      </c>
      <c r="M39" s="74">
        <f>L39*190</f>
        <v>0</v>
      </c>
    </row>
    <row r="40" spans="1:13" ht="15" customHeight="1">
      <c r="A40" s="446" t="s">
        <v>47</v>
      </c>
      <c r="B40" s="446"/>
      <c r="C40" s="447"/>
      <c r="D40" s="75">
        <v>1050</v>
      </c>
      <c r="E40" s="76">
        <f t="shared" si="5"/>
        <v>105000</v>
      </c>
      <c r="F40" s="71">
        <v>107</v>
      </c>
      <c r="G40" s="75">
        <v>20</v>
      </c>
      <c r="H40" s="95">
        <v>2000</v>
      </c>
      <c r="I40" s="77">
        <v>1590</v>
      </c>
      <c r="J40" s="78">
        <f>I40/H40</f>
        <v>0.795</v>
      </c>
      <c r="K40" s="75">
        <v>0</v>
      </c>
      <c r="L40" s="95">
        <f>K40*100</f>
        <v>0</v>
      </c>
      <c r="M40" s="74">
        <f>L40*190</f>
        <v>0</v>
      </c>
    </row>
    <row r="41" spans="1:13" ht="15" customHeight="1">
      <c r="A41" s="446" t="s">
        <v>73</v>
      </c>
      <c r="B41" s="446"/>
      <c r="C41" s="447"/>
      <c r="D41" s="75">
        <v>180</v>
      </c>
      <c r="E41" s="76">
        <f t="shared" si="5"/>
        <v>18000</v>
      </c>
      <c r="F41" s="71">
        <v>107</v>
      </c>
      <c r="G41" s="75">
        <v>0</v>
      </c>
      <c r="H41" s="95">
        <v>0</v>
      </c>
      <c r="I41" s="77">
        <v>0</v>
      </c>
      <c r="J41" s="78">
        <v>0</v>
      </c>
      <c r="K41" s="75">
        <v>0</v>
      </c>
      <c r="L41" s="95">
        <f>K41*100</f>
        <v>0</v>
      </c>
      <c r="M41" s="74">
        <f>L41*190</f>
        <v>0</v>
      </c>
    </row>
    <row r="42" spans="1:13" ht="15" customHeight="1">
      <c r="A42" s="444" t="s">
        <v>120</v>
      </c>
      <c r="B42" s="444"/>
      <c r="C42" s="445"/>
      <c r="D42" s="79">
        <v>4000</v>
      </c>
      <c r="E42" s="80">
        <f t="shared" si="5"/>
        <v>400000</v>
      </c>
      <c r="F42" s="81"/>
      <c r="G42" s="79">
        <v>111</v>
      </c>
      <c r="H42" s="82">
        <v>11100</v>
      </c>
      <c r="I42" s="83">
        <v>6458.5</v>
      </c>
      <c r="J42" s="84">
        <f>I42/H42</f>
        <v>0.5818468468468468</v>
      </c>
      <c r="K42" s="79">
        <f>SUM(K38:K41)</f>
        <v>0</v>
      </c>
      <c r="L42" s="82">
        <f>SUM(L38:L41)</f>
        <v>0</v>
      </c>
      <c r="M42" s="85">
        <f>SUM(M38:M41)</f>
        <v>0</v>
      </c>
    </row>
    <row r="43" spans="1:13" ht="15" customHeight="1">
      <c r="A43" s="96"/>
      <c r="B43" s="97"/>
      <c r="C43" s="98"/>
      <c r="D43" s="75"/>
      <c r="E43" s="76"/>
      <c r="F43" s="99"/>
      <c r="G43" s="75"/>
      <c r="H43" s="95"/>
      <c r="I43" s="77"/>
      <c r="J43" s="78"/>
      <c r="K43" s="75"/>
      <c r="L43" s="95"/>
      <c r="M43" s="78"/>
    </row>
    <row r="44" spans="1:13" ht="15" customHeight="1" thickBot="1">
      <c r="A44" s="458" t="s">
        <v>121</v>
      </c>
      <c r="B44" s="458"/>
      <c r="C44" s="459"/>
      <c r="D44" s="100">
        <v>15000</v>
      </c>
      <c r="E44" s="101">
        <f>D44*100</f>
        <v>1500000</v>
      </c>
      <c r="F44" s="102"/>
      <c r="G44" s="100">
        <f>G42+G37+G35</f>
        <v>9512</v>
      </c>
      <c r="H44" s="103">
        <f>G44*100</f>
        <v>951200</v>
      </c>
      <c r="I44" s="104">
        <v>4901870.5</v>
      </c>
      <c r="J44" s="105">
        <f>I44/H44</f>
        <v>5.153354184188394</v>
      </c>
      <c r="K44" s="100">
        <f>(K42+K35)</f>
        <v>7086</v>
      </c>
      <c r="L44" s="103">
        <f>(L42+L35)</f>
        <v>708600</v>
      </c>
      <c r="M44" s="105">
        <f>(M42+M35)</f>
        <v>138177000</v>
      </c>
    </row>
    <row r="45" ht="12.75">
      <c r="A45" s="106" t="s">
        <v>122</v>
      </c>
    </row>
  </sheetData>
  <mergeCells count="42">
    <mergeCell ref="A30:C30"/>
    <mergeCell ref="A37:C37"/>
    <mergeCell ref="A38:C38"/>
    <mergeCell ref="A39:C39"/>
    <mergeCell ref="A32:C32"/>
    <mergeCell ref="A33:C33"/>
    <mergeCell ref="A34:C34"/>
    <mergeCell ref="A36:C36"/>
    <mergeCell ref="A41:C41"/>
    <mergeCell ref="A42:C42"/>
    <mergeCell ref="A44:C44"/>
    <mergeCell ref="A40:C40"/>
    <mergeCell ref="A28:C28"/>
    <mergeCell ref="A29:C29"/>
    <mergeCell ref="G26:J26"/>
    <mergeCell ref="A26:C27"/>
    <mergeCell ref="D26:E26"/>
    <mergeCell ref="A3:C4"/>
    <mergeCell ref="D3:E3"/>
    <mergeCell ref="G3:J3"/>
    <mergeCell ref="A35:C35"/>
    <mergeCell ref="A7:C7"/>
    <mergeCell ref="A10:C10"/>
    <mergeCell ref="A8:C8"/>
    <mergeCell ref="A21:C21"/>
    <mergeCell ref="A9:C9"/>
    <mergeCell ref="A31:C31"/>
    <mergeCell ref="A12:C12"/>
    <mergeCell ref="A15:C15"/>
    <mergeCell ref="A17:C17"/>
    <mergeCell ref="A5:C5"/>
    <mergeCell ref="A6:C6"/>
    <mergeCell ref="K3:M3"/>
    <mergeCell ref="A2:M2"/>
    <mergeCell ref="K26:M26"/>
    <mergeCell ref="A25:M25"/>
    <mergeCell ref="A19:C19"/>
    <mergeCell ref="A16:C16"/>
    <mergeCell ref="A11:C11"/>
    <mergeCell ref="A13:C13"/>
    <mergeCell ref="A14:C14"/>
    <mergeCell ref="A18:C18"/>
  </mergeCells>
  <printOptions horizontalCentered="1"/>
  <pageMargins left="0" right="0" top="0.3937007874015748" bottom="0.3937007874015748" header="0.5118110236220472" footer="0.1968503937007874"/>
  <pageSetup fitToHeight="1" fitToWidth="1" horizontalDpi="300" verticalDpi="300" orientation="portrait" paperSize="9" scale="83" r:id="rId1"/>
  <headerFooter alignWithMargins="0">
    <oddFooter>&amp;L&amp;8&amp;F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zoomScale="90" zoomScaleNormal="90" workbookViewId="0" topLeftCell="A5">
      <selection activeCell="A8" sqref="A8"/>
    </sheetView>
  </sheetViews>
  <sheetFormatPr defaultColWidth="9.140625" defaultRowHeight="12.75"/>
  <cols>
    <col min="1" max="1" width="65.7109375" style="382" customWidth="1"/>
    <col min="2" max="2" width="13.57421875" style="382" customWidth="1"/>
    <col min="3" max="3" width="13.7109375" style="382" customWidth="1"/>
    <col min="4" max="4" width="13.28125" style="382" customWidth="1"/>
    <col min="5" max="5" width="13.7109375" style="382" customWidth="1"/>
    <col min="6" max="6" width="13.57421875" style="382" customWidth="1"/>
    <col min="7" max="7" width="13.28125" style="382" customWidth="1"/>
    <col min="8" max="8" width="12.00390625" style="382" customWidth="1"/>
    <col min="9" max="9" width="13.28125" style="382" hidden="1" customWidth="1"/>
    <col min="10" max="10" width="14.8515625" style="382" customWidth="1"/>
    <col min="11" max="11" width="16.7109375" style="382" bestFit="1" customWidth="1"/>
    <col min="12" max="12" width="9.140625" style="382" customWidth="1"/>
    <col min="13" max="13" width="15.28125" style="382" bestFit="1" customWidth="1"/>
    <col min="14" max="15" width="15.00390625" style="382" bestFit="1" customWidth="1"/>
    <col min="16" max="16" width="14.00390625" style="382" bestFit="1" customWidth="1"/>
    <col min="17" max="17" width="15.00390625" style="382" bestFit="1" customWidth="1"/>
    <col min="18" max="16384" width="9.140625" style="382" customWidth="1"/>
  </cols>
  <sheetData>
    <row r="1" spans="1:10" ht="15" customHeight="1">
      <c r="A1" s="463" t="s">
        <v>335</v>
      </c>
      <c r="B1" s="463"/>
      <c r="C1" s="463"/>
      <c r="D1" s="463"/>
      <c r="E1" s="463"/>
      <c r="F1" s="463"/>
      <c r="G1" s="463"/>
      <c r="H1" s="463"/>
      <c r="I1" s="463"/>
      <c r="J1" s="463"/>
    </row>
    <row r="2" spans="1:10" ht="15" customHeight="1">
      <c r="A2" s="463" t="s">
        <v>336</v>
      </c>
      <c r="B2" s="463"/>
      <c r="C2" s="463"/>
      <c r="D2" s="463"/>
      <c r="E2" s="463"/>
      <c r="F2" s="463"/>
      <c r="G2" s="463"/>
      <c r="H2" s="463"/>
      <c r="I2" s="463"/>
      <c r="J2" s="463"/>
    </row>
    <row r="3" spans="1:10" ht="15" customHeight="1">
      <c r="A3" s="463" t="s">
        <v>337</v>
      </c>
      <c r="B3" s="463"/>
      <c r="C3" s="463"/>
      <c r="D3" s="463"/>
      <c r="E3" s="463"/>
      <c r="F3" s="463"/>
      <c r="G3" s="463"/>
      <c r="H3" s="463"/>
      <c r="I3" s="463"/>
      <c r="J3" s="463"/>
    </row>
    <row r="4" spans="1:10" ht="12" customHeight="1">
      <c r="A4" s="381"/>
      <c r="B4" s="381"/>
      <c r="C4" s="381"/>
      <c r="D4" s="381"/>
      <c r="E4" s="381"/>
      <c r="F4" s="381"/>
      <c r="G4" s="381"/>
      <c r="H4" s="381"/>
      <c r="I4" s="381"/>
      <c r="J4" s="381"/>
    </row>
    <row r="5" spans="1:10" ht="15" customHeight="1">
      <c r="A5" s="464" t="s">
        <v>338</v>
      </c>
      <c r="B5" s="464"/>
      <c r="C5" s="464"/>
      <c r="D5" s="464"/>
      <c r="E5" s="464"/>
      <c r="F5" s="464"/>
      <c r="G5" s="464"/>
      <c r="H5" s="464"/>
      <c r="I5" s="464"/>
      <c r="J5" s="464"/>
    </row>
    <row r="6" spans="1:10" ht="12" customHeight="1">
      <c r="A6"/>
      <c r="B6"/>
      <c r="C6"/>
      <c r="D6"/>
      <c r="E6"/>
      <c r="F6"/>
      <c r="G6"/>
      <c r="H6"/>
      <c r="I6"/>
      <c r="J6"/>
    </row>
    <row r="7" spans="1:10" ht="15" customHeight="1">
      <c r="A7" s="464" t="s">
        <v>339</v>
      </c>
      <c r="B7" s="464"/>
      <c r="C7" s="464"/>
      <c r="D7" s="464"/>
      <c r="E7" s="464"/>
      <c r="F7" s="464"/>
      <c r="G7" s="464"/>
      <c r="H7" s="464"/>
      <c r="I7" s="464"/>
      <c r="J7" s="464"/>
    </row>
    <row r="8" spans="1:10" ht="15" customHeight="1">
      <c r="A8" s="384" t="s">
        <v>392</v>
      </c>
      <c r="B8" s="383"/>
      <c r="C8" s="383"/>
      <c r="D8" s="383"/>
      <c r="E8" s="383"/>
      <c r="F8" s="383"/>
      <c r="G8" s="383"/>
      <c r="H8" s="383"/>
      <c r="I8" s="383"/>
      <c r="J8" s="383"/>
    </row>
    <row r="9" spans="1:10" ht="12" customHeight="1">
      <c r="A9" s="383"/>
      <c r="B9" s="383"/>
      <c r="C9" s="383"/>
      <c r="D9" s="383"/>
      <c r="E9" s="383"/>
      <c r="F9" s="383"/>
      <c r="G9" s="383"/>
      <c r="H9" s="383"/>
      <c r="I9" s="383"/>
      <c r="J9" s="385" t="s">
        <v>340</v>
      </c>
    </row>
    <row r="10" spans="1:10" ht="18.75" customHeight="1">
      <c r="A10" s="461" t="s">
        <v>341</v>
      </c>
      <c r="B10" s="462" t="s">
        <v>342</v>
      </c>
      <c r="C10" s="462"/>
      <c r="D10" s="462"/>
      <c r="E10" s="462"/>
      <c r="F10" s="462"/>
      <c r="G10" s="462"/>
      <c r="H10" s="462"/>
      <c r="I10" s="462"/>
      <c r="J10" s="462"/>
    </row>
    <row r="11" spans="1:10" s="388" customFormat="1" ht="59.25" customHeight="1">
      <c r="A11" s="461"/>
      <c r="B11" s="386" t="s">
        <v>343</v>
      </c>
      <c r="C11" s="386" t="s">
        <v>344</v>
      </c>
      <c r="D11" s="386" t="s">
        <v>383</v>
      </c>
      <c r="E11" s="386" t="s">
        <v>345</v>
      </c>
      <c r="F11" s="386" t="s">
        <v>346</v>
      </c>
      <c r="G11" s="386" t="s">
        <v>347</v>
      </c>
      <c r="H11" s="386" t="s">
        <v>348</v>
      </c>
      <c r="I11" s="386" t="s">
        <v>384</v>
      </c>
      <c r="J11" s="387" t="s">
        <v>349</v>
      </c>
    </row>
    <row r="12" spans="1:10" ht="16.5" customHeight="1">
      <c r="A12" s="393" t="s">
        <v>373</v>
      </c>
      <c r="B12" s="390">
        <v>13184000</v>
      </c>
      <c r="C12" s="390">
        <v>6200000</v>
      </c>
      <c r="D12" s="390">
        <v>0</v>
      </c>
      <c r="E12" s="390">
        <v>6723000</v>
      </c>
      <c r="F12" s="390">
        <v>2136000</v>
      </c>
      <c r="G12" s="390">
        <v>3000000</v>
      </c>
      <c r="H12" s="390">
        <v>0</v>
      </c>
      <c r="I12" s="390">
        <v>0</v>
      </c>
      <c r="J12" s="390">
        <f aca="true" t="shared" si="0" ref="J12:J38">SUM(B12:I12)</f>
        <v>31243000</v>
      </c>
    </row>
    <row r="13" spans="1:10" ht="16.5" customHeight="1">
      <c r="A13" s="389" t="s">
        <v>385</v>
      </c>
      <c r="B13" s="390">
        <v>0</v>
      </c>
      <c r="C13" s="390">
        <v>0</v>
      </c>
      <c r="D13" s="390">
        <v>50000000</v>
      </c>
      <c r="E13" s="390">
        <v>0</v>
      </c>
      <c r="F13" s="390">
        <v>0</v>
      </c>
      <c r="G13" s="390">
        <v>0</v>
      </c>
      <c r="H13" s="390">
        <v>0</v>
      </c>
      <c r="I13" s="390">
        <v>0</v>
      </c>
      <c r="J13" s="390">
        <f t="shared" si="0"/>
        <v>50000000</v>
      </c>
    </row>
    <row r="14" spans="1:10" ht="16.5" customHeight="1">
      <c r="A14" s="389" t="s">
        <v>350</v>
      </c>
      <c r="B14" s="390">
        <v>28566000</v>
      </c>
      <c r="C14" s="390">
        <v>13937000</v>
      </c>
      <c r="D14" s="390">
        <v>0</v>
      </c>
      <c r="E14" s="390">
        <v>14567000</v>
      </c>
      <c r="F14" s="390">
        <v>5000000</v>
      </c>
      <c r="G14" s="390">
        <v>10010000</v>
      </c>
      <c r="H14" s="390">
        <v>0</v>
      </c>
      <c r="I14" s="390">
        <v>0</v>
      </c>
      <c r="J14" s="390">
        <f t="shared" si="0"/>
        <v>72080000</v>
      </c>
    </row>
    <row r="15" spans="1:10" ht="16.5" customHeight="1">
      <c r="A15" s="389" t="s">
        <v>376</v>
      </c>
      <c r="B15" s="390">
        <v>0</v>
      </c>
      <c r="C15" s="390">
        <v>17978841</v>
      </c>
      <c r="D15" s="390">
        <v>0</v>
      </c>
      <c r="E15" s="390">
        <v>0</v>
      </c>
      <c r="F15" s="390">
        <v>0</v>
      </c>
      <c r="G15" s="390">
        <v>0</v>
      </c>
      <c r="H15" s="390">
        <v>0</v>
      </c>
      <c r="I15" s="390">
        <v>0</v>
      </c>
      <c r="J15" s="390">
        <f t="shared" si="0"/>
        <v>17978841</v>
      </c>
    </row>
    <row r="16" spans="1:10" ht="16.5" customHeight="1">
      <c r="A16" s="391" t="s">
        <v>351</v>
      </c>
      <c r="B16" s="390">
        <v>22000000</v>
      </c>
      <c r="C16" s="390">
        <v>4000000</v>
      </c>
      <c r="D16" s="390">
        <v>0</v>
      </c>
      <c r="E16" s="390">
        <v>0</v>
      </c>
      <c r="F16" s="390">
        <v>0</v>
      </c>
      <c r="G16" s="390">
        <v>0</v>
      </c>
      <c r="H16" s="390">
        <v>0</v>
      </c>
      <c r="I16" s="390">
        <v>0</v>
      </c>
      <c r="J16" s="390">
        <f t="shared" si="0"/>
        <v>26000000</v>
      </c>
    </row>
    <row r="17" spans="1:10" ht="16.5" customHeight="1">
      <c r="A17" s="389" t="s">
        <v>374</v>
      </c>
      <c r="B17" s="390">
        <v>15000000</v>
      </c>
      <c r="C17" s="390">
        <v>7500000</v>
      </c>
      <c r="D17" s="390">
        <v>0</v>
      </c>
      <c r="E17" s="390">
        <v>0</v>
      </c>
      <c r="F17" s="390">
        <v>0</v>
      </c>
      <c r="G17" s="390">
        <v>0</v>
      </c>
      <c r="H17" s="390">
        <v>0</v>
      </c>
      <c r="I17" s="390">
        <v>0</v>
      </c>
      <c r="J17" s="390">
        <f t="shared" si="0"/>
        <v>22500000</v>
      </c>
    </row>
    <row r="18" spans="1:10" ht="16.5" customHeight="1" hidden="1">
      <c r="A18" s="389" t="s">
        <v>386</v>
      </c>
      <c r="B18" s="390">
        <v>0</v>
      </c>
      <c r="C18" s="390">
        <v>0</v>
      </c>
      <c r="D18" s="390">
        <v>0</v>
      </c>
      <c r="E18" s="390">
        <v>0</v>
      </c>
      <c r="F18" s="390">
        <v>0</v>
      </c>
      <c r="G18" s="390">
        <v>0</v>
      </c>
      <c r="H18" s="390">
        <v>0</v>
      </c>
      <c r="I18" s="390">
        <v>0</v>
      </c>
      <c r="J18" s="390">
        <f t="shared" si="0"/>
        <v>0</v>
      </c>
    </row>
    <row r="19" spans="1:10" ht="16.5" customHeight="1">
      <c r="A19" s="389" t="s">
        <v>352</v>
      </c>
      <c r="B19" s="390">
        <v>40000000</v>
      </c>
      <c r="C19" s="390">
        <v>21400000</v>
      </c>
      <c r="D19" s="390">
        <v>40000000</v>
      </c>
      <c r="E19" s="390">
        <v>0</v>
      </c>
      <c r="F19" s="390">
        <v>0</v>
      </c>
      <c r="G19" s="390">
        <v>0</v>
      </c>
      <c r="H19" s="390">
        <v>0</v>
      </c>
      <c r="I19" s="390">
        <v>0</v>
      </c>
      <c r="J19" s="390">
        <f t="shared" si="0"/>
        <v>101400000</v>
      </c>
    </row>
    <row r="20" spans="1:10" ht="16.5" customHeight="1">
      <c r="A20" s="389" t="s">
        <v>387</v>
      </c>
      <c r="B20" s="390">
        <v>0</v>
      </c>
      <c r="C20" s="390">
        <v>4460180.08</v>
      </c>
      <c r="D20" s="390">
        <v>0</v>
      </c>
      <c r="E20" s="390">
        <v>0</v>
      </c>
      <c r="F20" s="390">
        <v>0</v>
      </c>
      <c r="G20" s="390">
        <v>0</v>
      </c>
      <c r="H20" s="390">
        <v>0</v>
      </c>
      <c r="I20" s="390">
        <v>0</v>
      </c>
      <c r="J20" s="390">
        <f t="shared" si="0"/>
        <v>4460180.08</v>
      </c>
    </row>
    <row r="21" spans="1:10" ht="16.5" customHeight="1">
      <c r="A21" s="392" t="s">
        <v>353</v>
      </c>
      <c r="B21" s="390">
        <v>283994000</v>
      </c>
      <c r="C21" s="390">
        <v>141176000</v>
      </c>
      <c r="D21" s="390">
        <v>160640000</v>
      </c>
      <c r="E21" s="390">
        <v>66623000</v>
      </c>
      <c r="F21" s="390">
        <v>50000000</v>
      </c>
      <c r="G21" s="390">
        <v>150000000</v>
      </c>
      <c r="H21" s="390">
        <v>5000000</v>
      </c>
      <c r="I21" s="390">
        <v>0</v>
      </c>
      <c r="J21" s="390">
        <f t="shared" si="0"/>
        <v>857433000</v>
      </c>
    </row>
    <row r="22" spans="1:10" ht="16.5" customHeight="1">
      <c r="A22" s="389" t="s">
        <v>354</v>
      </c>
      <c r="B22" s="390">
        <v>50540000</v>
      </c>
      <c r="C22" s="390">
        <v>24658000</v>
      </c>
      <c r="D22" s="390">
        <v>0</v>
      </c>
      <c r="E22" s="390">
        <v>11183000</v>
      </c>
      <c r="F22" s="390">
        <v>9000000</v>
      </c>
      <c r="G22" s="390">
        <v>49186000</v>
      </c>
      <c r="H22" s="390">
        <v>0</v>
      </c>
      <c r="I22" s="390">
        <v>0</v>
      </c>
      <c r="J22" s="390">
        <f t="shared" si="0"/>
        <v>144567000</v>
      </c>
    </row>
    <row r="23" spans="1:10" ht="16.5" customHeight="1">
      <c r="A23" s="389" t="s">
        <v>355</v>
      </c>
      <c r="B23" s="390">
        <v>76909000</v>
      </c>
      <c r="C23" s="390">
        <v>37523000</v>
      </c>
      <c r="D23" s="390">
        <v>0</v>
      </c>
      <c r="E23" s="390">
        <v>16599000</v>
      </c>
      <c r="F23" s="390">
        <v>40000000</v>
      </c>
      <c r="G23" s="390">
        <v>40000000</v>
      </c>
      <c r="H23" s="390">
        <v>0</v>
      </c>
      <c r="I23" s="390">
        <v>0</v>
      </c>
      <c r="J23" s="390">
        <f t="shared" si="0"/>
        <v>211031000</v>
      </c>
    </row>
    <row r="24" spans="1:10" ht="16.5" customHeight="1">
      <c r="A24" s="389" t="s">
        <v>356</v>
      </c>
      <c r="B24" s="390">
        <v>65922000</v>
      </c>
      <c r="C24" s="390">
        <v>20000000</v>
      </c>
      <c r="D24" s="390">
        <v>4338000</v>
      </c>
      <c r="E24" s="390">
        <v>0</v>
      </c>
      <c r="F24" s="390">
        <v>33864000</v>
      </c>
      <c r="G24" s="390">
        <v>0</v>
      </c>
      <c r="H24" s="390">
        <v>0</v>
      </c>
      <c r="I24" s="390">
        <v>0</v>
      </c>
      <c r="J24" s="390">
        <f t="shared" si="0"/>
        <v>124124000</v>
      </c>
    </row>
    <row r="25" spans="1:10" ht="16.5" customHeight="1">
      <c r="A25" s="389" t="s">
        <v>388</v>
      </c>
      <c r="B25" s="390">
        <v>0</v>
      </c>
      <c r="C25" s="390">
        <v>0</v>
      </c>
      <c r="D25" s="390">
        <v>8677000</v>
      </c>
      <c r="E25" s="390">
        <v>0</v>
      </c>
      <c r="F25" s="390">
        <v>5000000</v>
      </c>
      <c r="G25" s="390">
        <v>5000000</v>
      </c>
      <c r="H25" s="390">
        <v>0</v>
      </c>
      <c r="I25" s="390">
        <v>0</v>
      </c>
      <c r="J25" s="390">
        <f t="shared" si="0"/>
        <v>18677000</v>
      </c>
    </row>
    <row r="26" spans="1:10" ht="16.5" customHeight="1">
      <c r="A26" s="391" t="s">
        <v>357</v>
      </c>
      <c r="B26" s="390">
        <v>14000000</v>
      </c>
      <c r="C26" s="390">
        <v>21000000</v>
      </c>
      <c r="D26" s="390">
        <v>0</v>
      </c>
      <c r="E26" s="390">
        <v>0</v>
      </c>
      <c r="F26" s="390">
        <v>5000000</v>
      </c>
      <c r="G26" s="390">
        <v>19841000</v>
      </c>
      <c r="H26" s="390">
        <v>0</v>
      </c>
      <c r="I26" s="390">
        <v>0</v>
      </c>
      <c r="J26" s="390">
        <f t="shared" si="0"/>
        <v>59841000</v>
      </c>
    </row>
    <row r="27" spans="1:10" ht="16.5" customHeight="1">
      <c r="A27" s="392" t="s">
        <v>358</v>
      </c>
      <c r="B27" s="390">
        <v>24202146.66</v>
      </c>
      <c r="C27" s="390">
        <v>21227485.71</v>
      </c>
      <c r="D27" s="390">
        <v>0</v>
      </c>
      <c r="E27" s="390">
        <v>0</v>
      </c>
      <c r="F27" s="390">
        <v>0</v>
      </c>
      <c r="G27" s="390">
        <v>0</v>
      </c>
      <c r="H27" s="390">
        <v>0</v>
      </c>
      <c r="I27" s="390">
        <v>0</v>
      </c>
      <c r="J27" s="390">
        <f t="shared" si="0"/>
        <v>45429632.370000005</v>
      </c>
    </row>
    <row r="28" spans="1:10" ht="16.5" customHeight="1">
      <c r="A28" s="389" t="s">
        <v>359</v>
      </c>
      <c r="B28" s="390">
        <v>8790000</v>
      </c>
      <c r="C28" s="390">
        <v>4236000</v>
      </c>
      <c r="D28" s="390">
        <v>0</v>
      </c>
      <c r="E28" s="390">
        <v>0</v>
      </c>
      <c r="F28" s="390">
        <v>0</v>
      </c>
      <c r="G28" s="390">
        <v>0</v>
      </c>
      <c r="H28" s="390">
        <v>0</v>
      </c>
      <c r="I28" s="390">
        <v>0</v>
      </c>
      <c r="J28" s="390">
        <f t="shared" si="0"/>
        <v>13026000</v>
      </c>
    </row>
    <row r="29" spans="1:10" ht="16.5" customHeight="1">
      <c r="A29" s="393" t="s">
        <v>360</v>
      </c>
      <c r="B29" s="390">
        <v>23000000</v>
      </c>
      <c r="C29" s="390">
        <v>17000000</v>
      </c>
      <c r="D29" s="390">
        <v>0</v>
      </c>
      <c r="E29" s="390">
        <v>0</v>
      </c>
      <c r="F29" s="390">
        <v>0</v>
      </c>
      <c r="G29" s="390">
        <v>0</v>
      </c>
      <c r="H29" s="390">
        <v>0</v>
      </c>
      <c r="I29" s="390">
        <v>0</v>
      </c>
      <c r="J29" s="390">
        <f t="shared" si="0"/>
        <v>40000000</v>
      </c>
    </row>
    <row r="30" spans="1:10" ht="16.5" customHeight="1">
      <c r="A30" s="389" t="s">
        <v>361</v>
      </c>
      <c r="B30" s="390">
        <v>88900000</v>
      </c>
      <c r="C30" s="390">
        <v>56821000</v>
      </c>
      <c r="D30" s="390">
        <v>0</v>
      </c>
      <c r="E30" s="390">
        <v>7456000</v>
      </c>
      <c r="F30" s="390">
        <v>5000000</v>
      </c>
      <c r="G30" s="390">
        <v>0</v>
      </c>
      <c r="H30" s="390">
        <v>0</v>
      </c>
      <c r="I30" s="390">
        <v>0</v>
      </c>
      <c r="J30" s="390">
        <f t="shared" si="0"/>
        <v>158177000</v>
      </c>
    </row>
    <row r="31" spans="1:10" ht="16.5" customHeight="1">
      <c r="A31" s="389" t="s">
        <v>362</v>
      </c>
      <c r="B31" s="390">
        <v>80588000</v>
      </c>
      <c r="C31" s="390">
        <v>0</v>
      </c>
      <c r="D31" s="390">
        <v>73417000</v>
      </c>
      <c r="E31" s="390">
        <v>0</v>
      </c>
      <c r="F31" s="390">
        <v>0</v>
      </c>
      <c r="G31" s="390">
        <v>0</v>
      </c>
      <c r="H31" s="390">
        <v>0</v>
      </c>
      <c r="I31" s="390">
        <v>0</v>
      </c>
      <c r="J31" s="390">
        <f t="shared" si="0"/>
        <v>154005000</v>
      </c>
    </row>
    <row r="32" spans="1:10" ht="16.5" customHeight="1">
      <c r="A32" s="392" t="s">
        <v>375</v>
      </c>
      <c r="B32" s="390">
        <v>13596000</v>
      </c>
      <c r="C32" s="390">
        <v>0</v>
      </c>
      <c r="D32" s="390">
        <v>0</v>
      </c>
      <c r="E32" s="390">
        <v>0</v>
      </c>
      <c r="F32" s="390">
        <v>0</v>
      </c>
      <c r="G32" s="390">
        <v>0</v>
      </c>
      <c r="H32" s="390">
        <v>0</v>
      </c>
      <c r="I32" s="390">
        <v>0</v>
      </c>
      <c r="J32" s="390">
        <f t="shared" si="0"/>
        <v>13596000</v>
      </c>
    </row>
    <row r="33" spans="1:10" ht="16.5" customHeight="1" hidden="1">
      <c r="A33" s="392" t="s">
        <v>389</v>
      </c>
      <c r="B33" s="390">
        <v>0</v>
      </c>
      <c r="C33" s="390">
        <v>0</v>
      </c>
      <c r="D33" s="390">
        <v>0</v>
      </c>
      <c r="E33" s="390">
        <v>0</v>
      </c>
      <c r="F33" s="390">
        <v>0</v>
      </c>
      <c r="G33" s="390">
        <v>0</v>
      </c>
      <c r="H33" s="390">
        <v>0</v>
      </c>
      <c r="I33" s="390">
        <v>0</v>
      </c>
      <c r="J33" s="390">
        <f t="shared" si="0"/>
        <v>0</v>
      </c>
    </row>
    <row r="34" spans="1:10" ht="16.5" customHeight="1" hidden="1">
      <c r="A34" s="392" t="s">
        <v>390</v>
      </c>
      <c r="B34" s="390">
        <v>0</v>
      </c>
      <c r="C34" s="390">
        <v>0</v>
      </c>
      <c r="D34" s="390">
        <v>0</v>
      </c>
      <c r="E34" s="390">
        <v>0</v>
      </c>
      <c r="F34" s="390">
        <v>0</v>
      </c>
      <c r="G34" s="390">
        <v>0</v>
      </c>
      <c r="H34" s="390">
        <v>0</v>
      </c>
      <c r="I34" s="390">
        <v>0</v>
      </c>
      <c r="J34" s="390">
        <f t="shared" si="0"/>
        <v>0</v>
      </c>
    </row>
    <row r="35" spans="1:10" ht="16.5" customHeight="1">
      <c r="A35" s="392" t="s">
        <v>390</v>
      </c>
      <c r="B35" s="390">
        <v>0</v>
      </c>
      <c r="C35" s="390">
        <v>0</v>
      </c>
      <c r="D35" s="390">
        <v>2000000</v>
      </c>
      <c r="E35" s="390">
        <v>0</v>
      </c>
      <c r="F35" s="390">
        <v>0</v>
      </c>
      <c r="G35" s="390">
        <v>0</v>
      </c>
      <c r="H35" s="390">
        <v>0</v>
      </c>
      <c r="I35" s="390"/>
      <c r="J35" s="390">
        <f t="shared" si="0"/>
        <v>2000000</v>
      </c>
    </row>
    <row r="36" spans="1:10" ht="16.5" customHeight="1">
      <c r="A36" s="392" t="s">
        <v>363</v>
      </c>
      <c r="B36" s="390">
        <v>5996000</v>
      </c>
      <c r="C36" s="390">
        <v>0</v>
      </c>
      <c r="D36" s="390">
        <v>0</v>
      </c>
      <c r="E36" s="390">
        <v>0</v>
      </c>
      <c r="F36" s="390">
        <v>0</v>
      </c>
      <c r="G36" s="390">
        <v>0</v>
      </c>
      <c r="H36" s="390">
        <v>0</v>
      </c>
      <c r="I36" s="390">
        <v>0</v>
      </c>
      <c r="J36" s="390">
        <f t="shared" si="0"/>
        <v>5996000</v>
      </c>
    </row>
    <row r="37" spans="1:10" ht="16.5" customHeight="1">
      <c r="A37" s="392" t="s">
        <v>391</v>
      </c>
      <c r="B37" s="390">
        <v>0</v>
      </c>
      <c r="C37" s="390">
        <v>0</v>
      </c>
      <c r="D37" s="390">
        <v>5152000</v>
      </c>
      <c r="E37" s="390">
        <v>0</v>
      </c>
      <c r="F37" s="390">
        <v>0</v>
      </c>
      <c r="G37" s="390">
        <v>0</v>
      </c>
      <c r="H37" s="390">
        <v>0</v>
      </c>
      <c r="I37" s="390">
        <v>0</v>
      </c>
      <c r="J37" s="390">
        <f t="shared" si="0"/>
        <v>5152000</v>
      </c>
    </row>
    <row r="38" spans="1:10" ht="16.5" customHeight="1">
      <c r="A38" s="392" t="s">
        <v>364</v>
      </c>
      <c r="B38" s="390">
        <v>9000000</v>
      </c>
      <c r="C38" s="390">
        <v>0</v>
      </c>
      <c r="D38" s="390">
        <v>10000000</v>
      </c>
      <c r="E38" s="390">
        <v>0</v>
      </c>
      <c r="F38" s="390">
        <v>0</v>
      </c>
      <c r="G38" s="390">
        <v>0</v>
      </c>
      <c r="H38" s="390">
        <v>0</v>
      </c>
      <c r="I38" s="390">
        <v>0</v>
      </c>
      <c r="J38" s="390">
        <f t="shared" si="0"/>
        <v>19000000</v>
      </c>
    </row>
    <row r="39" spans="1:10" ht="16.5" customHeight="1">
      <c r="A39" s="394" t="s">
        <v>121</v>
      </c>
      <c r="B39" s="395">
        <f aca="true" t="shared" si="1" ref="B39:J39">SUM(B12:B38)</f>
        <v>864187146.66</v>
      </c>
      <c r="C39" s="395">
        <f t="shared" si="1"/>
        <v>419117506.78999996</v>
      </c>
      <c r="D39" s="395">
        <f t="shared" si="1"/>
        <v>354224000</v>
      </c>
      <c r="E39" s="395">
        <f t="shared" si="1"/>
        <v>123151000</v>
      </c>
      <c r="F39" s="395">
        <f t="shared" si="1"/>
        <v>155000000</v>
      </c>
      <c r="G39" s="395">
        <f t="shared" si="1"/>
        <v>277037000</v>
      </c>
      <c r="H39" s="395">
        <f t="shared" si="1"/>
        <v>5000000</v>
      </c>
      <c r="I39" s="395">
        <f t="shared" si="1"/>
        <v>0</v>
      </c>
      <c r="J39" s="396">
        <f t="shared" si="1"/>
        <v>2197716653.45</v>
      </c>
    </row>
    <row r="40" spans="1:10" ht="12.75" hidden="1">
      <c r="A40" s="397" t="s">
        <v>365</v>
      </c>
      <c r="B40" s="398">
        <v>900000000</v>
      </c>
      <c r="C40" s="398">
        <v>250000000</v>
      </c>
      <c r="D40" s="398">
        <v>500000000</v>
      </c>
      <c r="E40" s="398">
        <v>25000000</v>
      </c>
      <c r="F40" s="398">
        <v>200000000</v>
      </c>
      <c r="G40" s="398">
        <v>40000000</v>
      </c>
      <c r="H40" s="398">
        <v>100000000</v>
      </c>
      <c r="I40" s="399"/>
      <c r="J40" s="399">
        <f>SUM(B40:H40)</f>
        <v>2015000000</v>
      </c>
    </row>
    <row r="41" spans="1:10" ht="12" hidden="1">
      <c r="A41" s="400" t="s">
        <v>366</v>
      </c>
      <c r="B41" s="401">
        <f aca="true" t="shared" si="2" ref="B41:H41">B40-B39</f>
        <v>35812853.34000003</v>
      </c>
      <c r="C41" s="401">
        <f t="shared" si="2"/>
        <v>-169117506.78999996</v>
      </c>
      <c r="D41" s="401">
        <f t="shared" si="2"/>
        <v>145776000</v>
      </c>
      <c r="E41" s="401">
        <f t="shared" si="2"/>
        <v>-98151000</v>
      </c>
      <c r="F41" s="401">
        <f t="shared" si="2"/>
        <v>45000000</v>
      </c>
      <c r="G41" s="401">
        <f t="shared" si="2"/>
        <v>-237037000</v>
      </c>
      <c r="H41" s="401">
        <f t="shared" si="2"/>
        <v>95000000</v>
      </c>
      <c r="I41" s="402"/>
      <c r="J41" s="402">
        <f>J40-J39</f>
        <v>-182716653.4499998</v>
      </c>
    </row>
    <row r="42" spans="1:10" ht="13.5" customHeight="1">
      <c r="A42" s="403" t="s">
        <v>367</v>
      </c>
      <c r="B42" s="404"/>
      <c r="C42" s="405"/>
      <c r="D42" s="405"/>
      <c r="E42" s="406"/>
      <c r="F42" s="406"/>
      <c r="G42" s="406"/>
      <c r="H42" s="406"/>
      <c r="I42" s="406"/>
      <c r="J42" s="1"/>
    </row>
  </sheetData>
  <sheetProtection/>
  <mergeCells count="7">
    <mergeCell ref="A10:A11"/>
    <mergeCell ref="B10:J10"/>
    <mergeCell ref="A1:J1"/>
    <mergeCell ref="A5:J5"/>
    <mergeCell ref="A2:J2"/>
    <mergeCell ref="A7:J7"/>
    <mergeCell ref="A3:J3"/>
  </mergeCells>
  <printOptions horizontalCentered="1"/>
  <pageMargins left="0.1968503937007874" right="0.1968503937007874" top="0.1968503937007874" bottom="0.1968503937007874" header="0.5118110236220472" footer="0.1968503937007874"/>
  <pageSetup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1">
      <selection activeCell="A16" sqref="A16"/>
    </sheetView>
  </sheetViews>
  <sheetFormatPr defaultColWidth="11.421875" defaultRowHeight="12.75"/>
  <cols>
    <col min="1" max="1" width="12.28125" style="3" customWidth="1"/>
    <col min="2" max="11" width="9.7109375" style="3" customWidth="1"/>
  </cols>
  <sheetData>
    <row r="1" spans="1:11" ht="15.75">
      <c r="A1" s="465" t="s">
        <v>274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</row>
    <row r="2" spans="1:11" ht="15.75">
      <c r="A2" s="297"/>
      <c r="B2" s="297"/>
      <c r="C2" s="297"/>
      <c r="D2" s="297"/>
      <c r="E2" s="297"/>
      <c r="F2" s="297"/>
      <c r="G2" s="297"/>
      <c r="H2" s="297"/>
      <c r="I2" s="297"/>
      <c r="J2" s="297"/>
      <c r="K2" s="297"/>
    </row>
    <row r="3" spans="1:11" ht="12.75">
      <c r="A3" s="47"/>
      <c r="B3" s="293"/>
      <c r="C3" s="293"/>
      <c r="D3" s="293"/>
      <c r="E3" s="293"/>
      <c r="F3" s="293"/>
      <c r="G3" s="293"/>
      <c r="H3" s="47"/>
      <c r="I3" s="47"/>
      <c r="J3" s="298"/>
      <c r="K3" s="294" t="s">
        <v>40</v>
      </c>
    </row>
    <row r="4" spans="1:11" ht="12.75">
      <c r="A4" s="295"/>
      <c r="B4" s="315">
        <v>2012</v>
      </c>
      <c r="C4" s="311">
        <v>2013</v>
      </c>
      <c r="D4" s="315">
        <v>2012</v>
      </c>
      <c r="E4" s="311">
        <v>2013</v>
      </c>
      <c r="F4" s="315">
        <v>2012</v>
      </c>
      <c r="G4" s="311">
        <v>2013</v>
      </c>
      <c r="H4" s="315">
        <v>2012</v>
      </c>
      <c r="I4" s="311">
        <v>2013</v>
      </c>
      <c r="J4" s="315">
        <v>2012</v>
      </c>
      <c r="K4" s="311">
        <v>2013</v>
      </c>
    </row>
    <row r="5" spans="1:11" ht="12.75">
      <c r="A5" s="301" t="s">
        <v>36</v>
      </c>
      <c r="B5" s="472" t="s">
        <v>41</v>
      </c>
      <c r="C5" s="473"/>
      <c r="D5" s="314" t="s">
        <v>137</v>
      </c>
      <c r="E5" s="314"/>
      <c r="F5" s="299" t="s">
        <v>25</v>
      </c>
      <c r="G5" s="300"/>
      <c r="H5" s="316" t="s">
        <v>23</v>
      </c>
      <c r="I5" s="316"/>
      <c r="J5" s="301" t="s">
        <v>85</v>
      </c>
      <c r="K5" s="302"/>
    </row>
    <row r="6" spans="1:11" ht="12.75">
      <c r="A6" s="312"/>
      <c r="B6" s="472" t="s">
        <v>37</v>
      </c>
      <c r="C6" s="473"/>
      <c r="D6" s="471" t="s">
        <v>138</v>
      </c>
      <c r="E6" s="471"/>
      <c r="F6" s="301" t="s">
        <v>249</v>
      </c>
      <c r="G6" s="302"/>
      <c r="H6" s="316" t="s">
        <v>134</v>
      </c>
      <c r="I6" s="316"/>
      <c r="J6" s="301" t="s">
        <v>133</v>
      </c>
      <c r="K6" s="302"/>
    </row>
    <row r="7" spans="1:11" ht="12.75">
      <c r="A7" s="313"/>
      <c r="B7" s="466" t="s">
        <v>135</v>
      </c>
      <c r="C7" s="467"/>
      <c r="D7" s="470" t="s">
        <v>139</v>
      </c>
      <c r="E7" s="470"/>
      <c r="F7" s="468" t="s">
        <v>97</v>
      </c>
      <c r="G7" s="469"/>
      <c r="H7" s="470" t="s">
        <v>98</v>
      </c>
      <c r="I7" s="470"/>
      <c r="J7" s="466" t="s">
        <v>98</v>
      </c>
      <c r="K7" s="467"/>
    </row>
    <row r="8" spans="1:11" ht="12.75">
      <c r="A8" s="178" t="s">
        <v>24</v>
      </c>
      <c r="B8" s="179">
        <v>485.04</v>
      </c>
      <c r="C8" s="179">
        <v>341.16</v>
      </c>
      <c r="D8" s="179">
        <v>296.51</v>
      </c>
      <c r="E8" s="179">
        <v>267.21</v>
      </c>
      <c r="F8" s="179">
        <v>390</v>
      </c>
      <c r="G8" s="179">
        <v>308.45</v>
      </c>
      <c r="H8" s="179">
        <v>350</v>
      </c>
      <c r="I8" s="179">
        <v>271.14</v>
      </c>
      <c r="J8" s="179">
        <v>300</v>
      </c>
      <c r="K8" s="179">
        <v>260.68</v>
      </c>
    </row>
    <row r="9" spans="1:11" ht="12.75">
      <c r="A9" s="178" t="s">
        <v>27</v>
      </c>
      <c r="B9" s="179">
        <v>441.31</v>
      </c>
      <c r="C9" s="179">
        <v>317.72</v>
      </c>
      <c r="D9" s="179">
        <v>270.64</v>
      </c>
      <c r="E9" s="179">
        <v>264.98</v>
      </c>
      <c r="F9" s="179">
        <v>378.95</v>
      </c>
      <c r="G9" s="179">
        <v>303.33</v>
      </c>
      <c r="H9" s="179">
        <v>346.84</v>
      </c>
      <c r="I9" s="179">
        <v>275</v>
      </c>
      <c r="J9" s="179">
        <v>284.21</v>
      </c>
      <c r="K9" s="179">
        <v>265</v>
      </c>
    </row>
    <row r="10" spans="1:11" ht="12.75">
      <c r="A10" s="178" t="s">
        <v>38</v>
      </c>
      <c r="B10" s="179">
        <v>387.49</v>
      </c>
      <c r="C10" s="179">
        <v>303.42</v>
      </c>
      <c r="D10" s="179">
        <v>255.29</v>
      </c>
      <c r="E10" s="179">
        <v>253.2</v>
      </c>
      <c r="F10" s="179">
        <v>346.82</v>
      </c>
      <c r="G10" s="179">
        <v>289.25</v>
      </c>
      <c r="H10" s="179">
        <v>322.27</v>
      </c>
      <c r="I10" s="179">
        <v>269.95</v>
      </c>
      <c r="J10" s="179">
        <v>272.27</v>
      </c>
      <c r="K10" s="179">
        <v>261</v>
      </c>
    </row>
    <row r="11" spans="1:11" ht="12.75">
      <c r="A11" s="178" t="s">
        <v>28</v>
      </c>
      <c r="B11" s="179">
        <v>379.53</v>
      </c>
      <c r="C11" s="179">
        <v>300.51</v>
      </c>
      <c r="D11" s="179">
        <v>248.66</v>
      </c>
      <c r="E11" s="179">
        <v>250.32</v>
      </c>
      <c r="F11" s="179">
        <v>340</v>
      </c>
      <c r="G11" s="179">
        <v>280</v>
      </c>
      <c r="H11" s="179">
        <v>320</v>
      </c>
      <c r="I11" s="179">
        <v>262</v>
      </c>
      <c r="J11" s="179">
        <v>254.5</v>
      </c>
      <c r="K11" s="179">
        <v>255</v>
      </c>
    </row>
    <row r="12" spans="1:11" ht="12.75">
      <c r="A12" s="178" t="s">
        <v>0</v>
      </c>
      <c r="B12" s="179">
        <v>382.65</v>
      </c>
      <c r="C12" s="179">
        <v>297.25</v>
      </c>
      <c r="D12" s="179">
        <v>253.75</v>
      </c>
      <c r="E12" s="179">
        <v>250.88</v>
      </c>
      <c r="F12" s="179">
        <v>336.36</v>
      </c>
      <c r="G12" s="179">
        <v>283.43</v>
      </c>
      <c r="H12" s="179">
        <v>316.36</v>
      </c>
      <c r="I12" s="179">
        <v>264.52</v>
      </c>
      <c r="J12" s="179">
        <v>253.73</v>
      </c>
      <c r="K12" s="179">
        <v>244.76</v>
      </c>
    </row>
    <row r="13" spans="1:11" ht="12.75">
      <c r="A13" s="178" t="s">
        <v>29</v>
      </c>
      <c r="B13" s="179">
        <v>360.31</v>
      </c>
      <c r="C13" s="179">
        <v>285.71</v>
      </c>
      <c r="D13" s="179">
        <v>252.44</v>
      </c>
      <c r="E13" s="179">
        <v>245.09</v>
      </c>
      <c r="F13" s="179">
        <v>340</v>
      </c>
      <c r="G13" s="179">
        <v>278</v>
      </c>
      <c r="H13" s="179">
        <v>320</v>
      </c>
      <c r="I13" s="179">
        <v>263</v>
      </c>
      <c r="J13" s="179">
        <v>260</v>
      </c>
      <c r="K13" s="179">
        <v>241.2</v>
      </c>
    </row>
    <row r="14" spans="1:11" ht="12.75">
      <c r="A14" s="178" t="s">
        <v>30</v>
      </c>
      <c r="B14" s="179">
        <v>408.055</v>
      </c>
      <c r="C14" s="179">
        <v>287.57</v>
      </c>
      <c r="D14" s="179">
        <v>275.19636363636357</v>
      </c>
      <c r="E14" s="179">
        <v>248.91</v>
      </c>
      <c r="F14" s="179">
        <v>350.90909090909093</v>
      </c>
      <c r="G14" s="179">
        <v>272</v>
      </c>
      <c r="H14" s="179">
        <v>327.04545454545456</v>
      </c>
      <c r="I14" s="179">
        <v>258</v>
      </c>
      <c r="J14" s="179">
        <v>265.90909090909093</v>
      </c>
      <c r="K14" s="179">
        <v>240</v>
      </c>
    </row>
    <row r="15" spans="1:11" ht="12.75">
      <c r="A15" s="178" t="s">
        <v>31</v>
      </c>
      <c r="B15" s="179">
        <v>378.48</v>
      </c>
      <c r="C15" s="179">
        <v>286.17</v>
      </c>
      <c r="D15" s="179">
        <v>276.83</v>
      </c>
      <c r="E15" s="179">
        <v>253.22</v>
      </c>
      <c r="F15" s="179">
        <v>356.3</v>
      </c>
      <c r="G15" s="179">
        <v>272</v>
      </c>
      <c r="H15" s="179">
        <v>331.3</v>
      </c>
      <c r="I15" s="179">
        <v>258</v>
      </c>
      <c r="J15" s="179">
        <v>278.7</v>
      </c>
      <c r="K15" s="179">
        <v>240</v>
      </c>
    </row>
    <row r="16" spans="1:11" ht="12.75">
      <c r="A16" s="178" t="s">
        <v>32</v>
      </c>
      <c r="B16" s="179">
        <v>385.92</v>
      </c>
      <c r="C16" s="179">
        <v>273.9</v>
      </c>
      <c r="D16" s="179">
        <v>287.51789473684204</v>
      </c>
      <c r="E16" s="179">
        <v>236.24</v>
      </c>
      <c r="F16" s="179">
        <v>355</v>
      </c>
      <c r="G16" s="179">
        <v>258.57</v>
      </c>
      <c r="H16" s="179">
        <v>330</v>
      </c>
      <c r="I16" s="179">
        <v>230.81</v>
      </c>
      <c r="J16" s="179">
        <v>280</v>
      </c>
      <c r="K16" s="179">
        <v>240.95</v>
      </c>
    </row>
    <row r="17" spans="1:11" ht="12.75">
      <c r="A17" s="178" t="s">
        <v>33</v>
      </c>
      <c r="B17" s="179">
        <v>374.98</v>
      </c>
      <c r="C17" s="179"/>
      <c r="D17" s="179">
        <v>283.42</v>
      </c>
      <c r="E17" s="179"/>
      <c r="F17" s="179">
        <v>350.91</v>
      </c>
      <c r="G17" s="179"/>
      <c r="H17" s="179">
        <v>327.27</v>
      </c>
      <c r="I17" s="179"/>
      <c r="J17" s="179">
        <v>278.64</v>
      </c>
      <c r="K17" s="179"/>
    </row>
    <row r="18" spans="1:11" ht="12.75">
      <c r="A18" s="178" t="s">
        <v>34</v>
      </c>
      <c r="B18" s="179">
        <v>355.23</v>
      </c>
      <c r="C18" s="179"/>
      <c r="D18" s="179">
        <v>266.14</v>
      </c>
      <c r="E18" s="179"/>
      <c r="F18" s="179">
        <v>326.5</v>
      </c>
      <c r="G18" s="179"/>
      <c r="H18" s="179">
        <v>302.25</v>
      </c>
      <c r="I18" s="179"/>
      <c r="J18" s="179">
        <v>275</v>
      </c>
      <c r="K18" s="179"/>
    </row>
    <row r="19" spans="1:11" ht="12.75">
      <c r="A19" s="178" t="s">
        <v>35</v>
      </c>
      <c r="B19" s="179">
        <v>341.4</v>
      </c>
      <c r="C19" s="179"/>
      <c r="D19" s="179">
        <v>256.61</v>
      </c>
      <c r="E19" s="179"/>
      <c r="F19" s="179">
        <v>312.78</v>
      </c>
      <c r="G19" s="179"/>
      <c r="H19" s="179">
        <v>281.11</v>
      </c>
      <c r="I19" s="179"/>
      <c r="J19" s="179">
        <v>264.44</v>
      </c>
      <c r="K19" s="179"/>
    </row>
    <row r="20" spans="1:11" ht="12.75">
      <c r="A20" s="118" t="s">
        <v>39</v>
      </c>
      <c r="B20" s="180">
        <f aca="true" t="shared" si="0" ref="B20:K20">AVERAGE(B8:B19)</f>
        <v>390.0329166666666</v>
      </c>
      <c r="C20" s="181">
        <f t="shared" si="0"/>
        <v>299.26777777777784</v>
      </c>
      <c r="D20" s="180">
        <f t="shared" si="0"/>
        <v>268.5836881977671</v>
      </c>
      <c r="E20" s="180">
        <f t="shared" si="0"/>
        <v>252.2277777777778</v>
      </c>
      <c r="F20" s="181">
        <f t="shared" si="0"/>
        <v>348.71075757575755</v>
      </c>
      <c r="G20" s="181">
        <f t="shared" si="0"/>
        <v>282.78111111111116</v>
      </c>
      <c r="H20" s="181">
        <f t="shared" si="0"/>
        <v>322.87045454545455</v>
      </c>
      <c r="I20" s="181">
        <f t="shared" si="0"/>
        <v>261.37999999999994</v>
      </c>
      <c r="J20" s="181">
        <f t="shared" si="0"/>
        <v>272.28325757575755</v>
      </c>
      <c r="K20" s="182">
        <f t="shared" si="0"/>
        <v>249.84333333333336</v>
      </c>
    </row>
    <row r="21" spans="1:11" ht="12.75">
      <c r="A21" s="303" t="s">
        <v>140</v>
      </c>
      <c r="B21" s="304"/>
      <c r="C21" s="304"/>
      <c r="D21" s="304"/>
      <c r="E21" s="304"/>
      <c r="F21" s="305"/>
      <c r="G21" s="304"/>
      <c r="H21" s="305"/>
      <c r="I21" s="304"/>
      <c r="J21" s="305"/>
      <c r="K21" s="304"/>
    </row>
    <row r="22" spans="1:7" ht="12.75">
      <c r="A22" s="7" t="s">
        <v>236</v>
      </c>
      <c r="B22" s="306"/>
      <c r="C22" s="306"/>
      <c r="D22" s="306"/>
      <c r="E22" s="306"/>
      <c r="F22" s="307"/>
      <c r="G22" s="308"/>
    </row>
    <row r="23" spans="1:7" ht="12.75">
      <c r="A23" s="308"/>
      <c r="B23" s="309"/>
      <c r="C23" s="310"/>
      <c r="D23" s="310"/>
      <c r="E23" s="310"/>
      <c r="F23" s="310"/>
      <c r="G23" s="308"/>
    </row>
    <row r="24" spans="1:7" ht="12.75">
      <c r="A24" s="308"/>
      <c r="B24" s="308"/>
      <c r="C24" s="308"/>
      <c r="D24" s="308"/>
      <c r="E24" s="308"/>
      <c r="F24" s="308"/>
      <c r="G24" s="308"/>
    </row>
    <row r="41" ht="12.75">
      <c r="K41" s="12"/>
    </row>
    <row r="42" ht="12.75">
      <c r="K42" s="13"/>
    </row>
    <row r="43" ht="12.75">
      <c r="K43" s="13"/>
    </row>
    <row r="55" spans="9:11" ht="12.75">
      <c r="I55" s="12"/>
      <c r="J55" s="12"/>
      <c r="K55" s="12"/>
    </row>
    <row r="56" spans="9:11" ht="12.75">
      <c r="I56" s="12"/>
      <c r="J56" s="12"/>
      <c r="K56" s="12"/>
    </row>
    <row r="57" spans="9:11" ht="12.75">
      <c r="I57" s="13"/>
      <c r="J57" s="13"/>
      <c r="K57" s="13"/>
    </row>
    <row r="58" spans="9:11" ht="12.75">
      <c r="I58" s="13"/>
      <c r="J58" s="13"/>
      <c r="K58" s="13"/>
    </row>
  </sheetData>
  <sheetProtection/>
  <mergeCells count="9">
    <mergeCell ref="A1:K1"/>
    <mergeCell ref="B7:C7"/>
    <mergeCell ref="F7:G7"/>
    <mergeCell ref="H7:I7"/>
    <mergeCell ref="J7:K7"/>
    <mergeCell ref="D7:E7"/>
    <mergeCell ref="D6:E6"/>
    <mergeCell ref="B5:C5"/>
    <mergeCell ref="B6:C6"/>
  </mergeCells>
  <printOptions horizontalCentered="1"/>
  <pageMargins left="0.11811023622047245" right="0.11811023622047245" top="0.3937007874015748" bottom="0.5905511811023623" header="0.5118110236220472" footer="0.5118110236220472"/>
  <pageSetup horizontalDpi="360" verticalDpi="360" orientation="portrait" paperSize="9" scale="9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84"/>
  <sheetViews>
    <sheetView showGridLines="0" workbookViewId="0" topLeftCell="A1">
      <selection activeCell="C10" sqref="C10:D10"/>
    </sheetView>
  </sheetViews>
  <sheetFormatPr defaultColWidth="9.140625" defaultRowHeight="12.75"/>
  <cols>
    <col min="1" max="1" width="2.57421875" style="260" customWidth="1"/>
    <col min="2" max="2" width="43.421875" style="266" customWidth="1"/>
    <col min="3" max="3" width="10.8515625" style="261" customWidth="1"/>
    <col min="4" max="4" width="7.7109375" style="261" customWidth="1"/>
    <col min="5" max="5" width="10.8515625" style="261" customWidth="1"/>
    <col min="6" max="6" width="7.7109375" style="261" customWidth="1"/>
    <col min="7" max="7" width="8.7109375" style="261" customWidth="1"/>
    <col min="8" max="16384" width="11.00390625" style="261" customWidth="1"/>
  </cols>
  <sheetData>
    <row r="1" spans="1:5" s="255" customFormat="1" ht="12">
      <c r="A1" s="252" t="s">
        <v>77</v>
      </c>
      <c r="B1" s="253"/>
      <c r="C1" s="254"/>
      <c r="D1" s="254"/>
      <c r="E1" s="254"/>
    </row>
    <row r="2" spans="1:5" s="255" customFormat="1" ht="12">
      <c r="A2" s="252" t="s">
        <v>183</v>
      </c>
      <c r="B2" s="253"/>
      <c r="C2" s="254"/>
      <c r="D2" s="254"/>
      <c r="E2" s="254"/>
    </row>
    <row r="3" spans="1:7" s="255" customFormat="1" ht="12">
      <c r="A3" s="256" t="s">
        <v>184</v>
      </c>
      <c r="B3" s="257"/>
      <c r="C3" s="258"/>
      <c r="D3" s="258"/>
      <c r="E3" s="258"/>
      <c r="G3" s="259"/>
    </row>
    <row r="4" spans="1:2" s="255" customFormat="1" ht="12">
      <c r="A4" s="256" t="s">
        <v>185</v>
      </c>
      <c r="B4" s="257"/>
    </row>
    <row r="5" spans="1:2" s="255" customFormat="1" ht="12">
      <c r="A5" s="260"/>
      <c r="B5" s="260"/>
    </row>
    <row r="6" spans="1:5" s="255" customFormat="1" ht="12">
      <c r="A6" s="260" t="s">
        <v>182</v>
      </c>
      <c r="B6" s="260"/>
      <c r="C6" s="261"/>
      <c r="D6" s="261"/>
      <c r="E6" s="261"/>
    </row>
    <row r="7" spans="1:5" s="255" customFormat="1" ht="12">
      <c r="A7" s="260" t="s">
        <v>269</v>
      </c>
      <c r="B7" s="260"/>
      <c r="C7" s="261"/>
      <c r="D7" s="261"/>
      <c r="E7" s="261"/>
    </row>
    <row r="8" spans="1:2" s="255" customFormat="1" ht="12">
      <c r="A8" s="260"/>
      <c r="B8" s="260"/>
    </row>
    <row r="9" spans="1:2" s="255" customFormat="1" ht="12">
      <c r="A9" s="260"/>
      <c r="B9" s="260"/>
    </row>
    <row r="10" spans="1:8" s="263" customFormat="1" ht="11.25" customHeight="1">
      <c r="A10" s="479" t="s">
        <v>186</v>
      </c>
      <c r="B10" s="480"/>
      <c r="C10" s="477" t="s">
        <v>369</v>
      </c>
      <c r="D10" s="478"/>
      <c r="E10" s="477" t="s">
        <v>370</v>
      </c>
      <c r="F10" s="478"/>
      <c r="G10" s="475" t="s">
        <v>187</v>
      </c>
      <c r="H10" s="262"/>
    </row>
    <row r="11" spans="1:8" s="263" customFormat="1" ht="24">
      <c r="A11" s="481"/>
      <c r="B11" s="482"/>
      <c r="C11" s="326" t="s">
        <v>198</v>
      </c>
      <c r="D11" s="325" t="s">
        <v>188</v>
      </c>
      <c r="E11" s="326" t="s">
        <v>199</v>
      </c>
      <c r="F11" s="325" t="s">
        <v>188</v>
      </c>
      <c r="G11" s="476"/>
      <c r="H11" s="262"/>
    </row>
    <row r="12" spans="1:9" s="256" customFormat="1" ht="12">
      <c r="A12" s="327" t="s">
        <v>189</v>
      </c>
      <c r="B12" s="327"/>
      <c r="C12" s="328">
        <v>27627824</v>
      </c>
      <c r="D12" s="329">
        <f aca="true" t="shared" si="0" ref="D12:D33">C12/$C$33</f>
        <v>0.35419360826973245</v>
      </c>
      <c r="E12" s="328">
        <v>23186994</v>
      </c>
      <c r="F12" s="329">
        <f aca="true" t="shared" si="1" ref="F12:F33">E12/$E$33</f>
        <v>0.3254516978646969</v>
      </c>
      <c r="G12" s="329">
        <f aca="true" t="shared" si="2" ref="G12:G33">IF(E12&lt;&gt;0,(C12/E12-1),"-")</f>
        <v>0.1915224543552303</v>
      </c>
      <c r="H12" s="264"/>
      <c r="I12" s="264"/>
    </row>
    <row r="13" spans="1:9" s="256" customFormat="1" ht="12">
      <c r="A13" s="327" t="s">
        <v>232</v>
      </c>
      <c r="B13" s="327"/>
      <c r="C13" s="328">
        <v>12396148</v>
      </c>
      <c r="D13" s="329">
        <f t="shared" si="0"/>
        <v>0.15892081796835056</v>
      </c>
      <c r="E13" s="328">
        <v>11412275</v>
      </c>
      <c r="F13" s="329">
        <f t="shared" si="1"/>
        <v>0.16018222436460863</v>
      </c>
      <c r="G13" s="329">
        <f t="shared" si="2"/>
        <v>0.08621182016731987</v>
      </c>
      <c r="H13" s="262"/>
      <c r="I13" s="264"/>
    </row>
    <row r="14" spans="1:9" s="256" customFormat="1" ht="12">
      <c r="A14" s="327" t="s">
        <v>191</v>
      </c>
      <c r="B14" s="327"/>
      <c r="C14" s="328">
        <v>10342405</v>
      </c>
      <c r="D14" s="329">
        <f t="shared" si="0"/>
        <v>0.13259146812057737</v>
      </c>
      <c r="E14" s="328">
        <v>9557854</v>
      </c>
      <c r="F14" s="329">
        <f t="shared" si="1"/>
        <v>0.1341536471800909</v>
      </c>
      <c r="G14" s="329">
        <f t="shared" si="2"/>
        <v>0.08208443024971923</v>
      </c>
      <c r="H14" s="262"/>
      <c r="I14" s="264"/>
    </row>
    <row r="15" spans="1:9" s="256" customFormat="1" ht="12">
      <c r="A15" s="327" t="s">
        <v>190</v>
      </c>
      <c r="B15" s="327"/>
      <c r="C15" s="328">
        <v>7131472</v>
      </c>
      <c r="D15" s="329">
        <f t="shared" si="0"/>
        <v>0.0914267370443132</v>
      </c>
      <c r="E15" s="328">
        <v>6709844</v>
      </c>
      <c r="F15" s="329">
        <f t="shared" si="1"/>
        <v>0.09417909549669308</v>
      </c>
      <c r="G15" s="329">
        <f t="shared" si="2"/>
        <v>0.06283722840650241</v>
      </c>
      <c r="H15" s="262"/>
      <c r="I15" s="264"/>
    </row>
    <row r="16" spans="1:9" s="256" customFormat="1" ht="12">
      <c r="A16" s="327" t="s">
        <v>234</v>
      </c>
      <c r="B16" s="327"/>
      <c r="C16" s="328">
        <v>4848167</v>
      </c>
      <c r="D16" s="329">
        <f t="shared" si="0"/>
        <v>0.062154361603876</v>
      </c>
      <c r="E16" s="328">
        <v>3597636</v>
      </c>
      <c r="F16" s="329">
        <f t="shared" si="1"/>
        <v>0.050496271508896615</v>
      </c>
      <c r="G16" s="329">
        <f t="shared" si="2"/>
        <v>0.34759797822792526</v>
      </c>
      <c r="H16" s="262"/>
      <c r="I16" s="264"/>
    </row>
    <row r="17" spans="1:10" s="256" customFormat="1" ht="12">
      <c r="A17" s="330" t="s">
        <v>161</v>
      </c>
      <c r="B17" s="330"/>
      <c r="C17" s="331">
        <f>SUM(C18:C22)</f>
        <v>3958660</v>
      </c>
      <c r="D17" s="332">
        <f t="shared" si="0"/>
        <v>0.05075072395542476</v>
      </c>
      <c r="E17" s="331">
        <f>SUM(E18:E22)</f>
        <v>4626882</v>
      </c>
      <c r="F17" s="332">
        <f t="shared" si="1"/>
        <v>0.06494272619898916</v>
      </c>
      <c r="G17" s="329">
        <f t="shared" si="2"/>
        <v>-0.1444216645248355</v>
      </c>
      <c r="H17" s="264"/>
      <c r="I17" s="264"/>
      <c r="J17" s="368"/>
    </row>
    <row r="18" spans="1:9" s="256" customFormat="1" ht="12">
      <c r="A18" s="330"/>
      <c r="B18" s="330" t="s">
        <v>192</v>
      </c>
      <c r="C18" s="331">
        <v>3434267</v>
      </c>
      <c r="D18" s="332">
        <f t="shared" si="0"/>
        <v>0.0440279126033114</v>
      </c>
      <c r="E18" s="331">
        <v>4084001</v>
      </c>
      <c r="F18" s="332">
        <f t="shared" si="1"/>
        <v>0.057322870723609975</v>
      </c>
      <c r="G18" s="329">
        <f t="shared" si="2"/>
        <v>-0.15909251736226315</v>
      </c>
      <c r="H18" s="264"/>
      <c r="I18" s="264"/>
    </row>
    <row r="19" spans="1:9" s="256" customFormat="1" ht="12">
      <c r="A19" s="330"/>
      <c r="B19" s="330" t="s">
        <v>193</v>
      </c>
      <c r="C19" s="331">
        <v>492025</v>
      </c>
      <c r="D19" s="332">
        <f t="shared" si="0"/>
        <v>0.0063078478460306935</v>
      </c>
      <c r="E19" s="331">
        <v>508370</v>
      </c>
      <c r="F19" s="332">
        <f t="shared" si="1"/>
        <v>0.007135460493217705</v>
      </c>
      <c r="G19" s="329">
        <f t="shared" si="2"/>
        <v>-0.03215177921592538</v>
      </c>
      <c r="H19" s="264"/>
      <c r="I19" s="264"/>
    </row>
    <row r="20" spans="1:9" s="256" customFormat="1" ht="12">
      <c r="A20" s="330"/>
      <c r="B20" s="330" t="s">
        <v>280</v>
      </c>
      <c r="C20" s="331">
        <v>10065</v>
      </c>
      <c r="D20" s="332">
        <f t="shared" si="0"/>
        <v>0.0001290350867746536</v>
      </c>
      <c r="E20" s="331">
        <v>14768</v>
      </c>
      <c r="F20" s="332">
        <f t="shared" si="1"/>
        <v>0.00020728304298805805</v>
      </c>
      <c r="G20" s="329">
        <f t="shared" si="2"/>
        <v>-0.31845882990249186</v>
      </c>
      <c r="H20" s="262"/>
      <c r="I20" s="264"/>
    </row>
    <row r="21" spans="1:9" s="256" customFormat="1" ht="12">
      <c r="A21" s="330"/>
      <c r="B21" s="330" t="s">
        <v>222</v>
      </c>
      <c r="C21" s="331">
        <v>22303</v>
      </c>
      <c r="D21" s="332">
        <f t="shared" si="0"/>
        <v>0.0002859284193080078</v>
      </c>
      <c r="E21" s="331">
        <v>19555</v>
      </c>
      <c r="F21" s="332">
        <f t="shared" si="1"/>
        <v>0.00027447317887537075</v>
      </c>
      <c r="G21" s="329">
        <f t="shared" si="2"/>
        <v>0.14052671950907691</v>
      </c>
      <c r="H21" s="262"/>
      <c r="I21" s="264"/>
    </row>
    <row r="22" spans="1:9" s="256" customFormat="1" ht="12">
      <c r="A22" s="330"/>
      <c r="B22" s="330" t="s">
        <v>259</v>
      </c>
      <c r="C22" s="331">
        <v>0</v>
      </c>
      <c r="D22" s="332">
        <f t="shared" si="0"/>
        <v>0</v>
      </c>
      <c r="E22" s="331">
        <v>188</v>
      </c>
      <c r="F22" s="332">
        <f t="shared" si="1"/>
        <v>2.638760298060327E-06</v>
      </c>
      <c r="G22" s="329">
        <f t="shared" si="2"/>
        <v>-1</v>
      </c>
      <c r="H22" s="262"/>
      <c r="I22" s="264"/>
    </row>
    <row r="23" spans="1:9" s="256" customFormat="1" ht="12">
      <c r="A23" s="327" t="s">
        <v>194</v>
      </c>
      <c r="B23" s="327"/>
      <c r="C23" s="328">
        <v>2469645</v>
      </c>
      <c r="D23" s="329">
        <f aca="true" t="shared" si="3" ref="D23:D31">C23/$C$33</f>
        <v>0.03166128732017778</v>
      </c>
      <c r="E23" s="328">
        <v>2529598</v>
      </c>
      <c r="F23" s="329">
        <f aca="true" t="shared" si="4" ref="F23:F31">E23/$E$33</f>
        <v>0.03550533389602557</v>
      </c>
      <c r="G23" s="329">
        <f aca="true" t="shared" si="5" ref="G23:G31">IF(E23&lt;&gt;0,(C23/E23-1),"-")</f>
        <v>-0.023700603811356635</v>
      </c>
      <c r="H23" s="264"/>
      <c r="I23" s="264"/>
    </row>
    <row r="24" spans="1:9" s="256" customFormat="1" ht="12">
      <c r="A24" s="327" t="s">
        <v>233</v>
      </c>
      <c r="B24" s="327"/>
      <c r="C24" s="328">
        <v>2191300</v>
      </c>
      <c r="D24" s="329">
        <f t="shared" si="3"/>
        <v>0.02809285500738186</v>
      </c>
      <c r="E24" s="328">
        <v>1931864</v>
      </c>
      <c r="F24" s="329">
        <f t="shared" si="4"/>
        <v>0.02711556395985115</v>
      </c>
      <c r="G24" s="329">
        <f t="shared" si="5"/>
        <v>0.1342930972366585</v>
      </c>
      <c r="H24" s="262"/>
      <c r="I24" s="264"/>
    </row>
    <row r="25" spans="1:9" s="256" customFormat="1" ht="12">
      <c r="A25" s="327" t="s">
        <v>263</v>
      </c>
      <c r="B25" s="327"/>
      <c r="C25" s="328">
        <v>1772866</v>
      </c>
      <c r="D25" s="329">
        <f t="shared" si="3"/>
        <v>0.022728456845487632</v>
      </c>
      <c r="E25" s="328">
        <v>1858116</v>
      </c>
      <c r="F25" s="329">
        <f t="shared" si="4"/>
        <v>0.026080440053141824</v>
      </c>
      <c r="G25" s="329">
        <f t="shared" si="5"/>
        <v>-0.04587980513595491</v>
      </c>
      <c r="H25" s="262"/>
      <c r="I25" s="264"/>
    </row>
    <row r="26" spans="1:9" s="256" customFormat="1" ht="12">
      <c r="A26" s="327" t="s">
        <v>195</v>
      </c>
      <c r="B26" s="327"/>
      <c r="C26" s="328">
        <v>1078521</v>
      </c>
      <c r="D26" s="329">
        <f t="shared" si="3"/>
        <v>0.013826830682889832</v>
      </c>
      <c r="E26" s="328">
        <v>1622765</v>
      </c>
      <c r="F26" s="329">
        <f t="shared" si="4"/>
        <v>0.0227770630589461</v>
      </c>
      <c r="G26" s="329">
        <f t="shared" si="5"/>
        <v>-0.33538066201822203</v>
      </c>
      <c r="H26" s="262"/>
      <c r="I26" s="264"/>
    </row>
    <row r="27" spans="1:9" s="256" customFormat="1" ht="12">
      <c r="A27" s="327" t="s">
        <v>213</v>
      </c>
      <c r="B27" s="327"/>
      <c r="C27" s="328">
        <v>545074</v>
      </c>
      <c r="D27" s="329">
        <f t="shared" si="3"/>
        <v>0.006987945443478145</v>
      </c>
      <c r="E27" s="328">
        <v>586616</v>
      </c>
      <c r="F27" s="329">
        <f t="shared" si="4"/>
        <v>0.008233718143654027</v>
      </c>
      <c r="G27" s="329">
        <f t="shared" si="5"/>
        <v>-0.07081634322964259</v>
      </c>
      <c r="H27" s="262"/>
      <c r="I27" s="264"/>
    </row>
    <row r="28" spans="1:9" s="256" customFormat="1" ht="12">
      <c r="A28" s="327" t="s">
        <v>334</v>
      </c>
      <c r="B28" s="327"/>
      <c r="C28" s="328">
        <v>512144</v>
      </c>
      <c r="D28" s="329">
        <f t="shared" si="3"/>
        <v>0.006565776997627242</v>
      </c>
      <c r="E28" s="328">
        <v>499926</v>
      </c>
      <c r="F28" s="329">
        <f t="shared" si="4"/>
        <v>0.007016940855149506</v>
      </c>
      <c r="G28" s="329">
        <f t="shared" si="5"/>
        <v>0.024439617063325425</v>
      </c>
      <c r="H28" s="262"/>
      <c r="I28" s="264"/>
    </row>
    <row r="29" spans="1:9" s="256" customFormat="1" ht="12">
      <c r="A29" s="327" t="s">
        <v>264</v>
      </c>
      <c r="B29" s="327"/>
      <c r="C29" s="328">
        <v>323001</v>
      </c>
      <c r="D29" s="329">
        <f t="shared" si="3"/>
        <v>0.004140930160288115</v>
      </c>
      <c r="E29" s="328">
        <v>232171</v>
      </c>
      <c r="F29" s="329">
        <f t="shared" si="4"/>
        <v>0.003258742644473214</v>
      </c>
      <c r="G29" s="329">
        <f t="shared" si="5"/>
        <v>0.3912202643741036</v>
      </c>
      <c r="H29" s="262"/>
      <c r="I29" s="264"/>
    </row>
    <row r="30" spans="1:9" s="256" customFormat="1" ht="12">
      <c r="A30" s="327" t="s">
        <v>262</v>
      </c>
      <c r="B30" s="327"/>
      <c r="C30" s="328">
        <v>235743</v>
      </c>
      <c r="D30" s="329">
        <f t="shared" si="3"/>
        <v>0.003022267109937125</v>
      </c>
      <c r="E30" s="328">
        <v>296756</v>
      </c>
      <c r="F30" s="329">
        <f t="shared" si="4"/>
        <v>0.004165255058570162</v>
      </c>
      <c r="G30" s="329">
        <f t="shared" si="5"/>
        <v>-0.20559988677566754</v>
      </c>
      <c r="H30" s="262"/>
      <c r="I30" s="264"/>
    </row>
    <row r="31" spans="1:9" s="256" customFormat="1" ht="12">
      <c r="A31" s="327" t="s">
        <v>333</v>
      </c>
      <c r="B31" s="327"/>
      <c r="C31" s="328">
        <v>153489</v>
      </c>
      <c r="D31" s="329">
        <f t="shared" si="3"/>
        <v>0.001967756227914039</v>
      </c>
      <c r="E31" s="328">
        <v>153478</v>
      </c>
      <c r="F31" s="329">
        <f t="shared" si="4"/>
        <v>0.0021542109203494834</v>
      </c>
      <c r="G31" s="329">
        <f t="shared" si="5"/>
        <v>7.167150992315463E-05</v>
      </c>
      <c r="H31" s="262"/>
      <c r="I31" s="264"/>
    </row>
    <row r="32" spans="1:9" s="256" customFormat="1" ht="12">
      <c r="A32" s="327" t="s">
        <v>196</v>
      </c>
      <c r="B32" s="327"/>
      <c r="C32" s="269">
        <f>C33-SUM(C12:C17,C23:C31)</f>
        <v>2415581</v>
      </c>
      <c r="D32" s="329">
        <f t="shared" si="0"/>
        <v>0.03096817724254391</v>
      </c>
      <c r="E32" s="269">
        <f>E33-SUM(E12:E17,E23:E31)</f>
        <v>2442802</v>
      </c>
      <c r="F32" s="329">
        <f t="shared" si="1"/>
        <v>0.034287068795863636</v>
      </c>
      <c r="G32" s="329">
        <f t="shared" si="2"/>
        <v>-0.011143350955173603</v>
      </c>
      <c r="H32" s="264"/>
      <c r="I32" s="264"/>
    </row>
    <row r="33" spans="1:8" ht="12">
      <c r="A33" s="333" t="s">
        <v>197</v>
      </c>
      <c r="B33" s="333"/>
      <c r="C33" s="334">
        <v>78002040</v>
      </c>
      <c r="D33" s="335">
        <f t="shared" si="0"/>
        <v>1</v>
      </c>
      <c r="E33" s="334">
        <v>71245577</v>
      </c>
      <c r="F33" s="335">
        <f t="shared" si="1"/>
        <v>1</v>
      </c>
      <c r="G33" s="335">
        <f t="shared" si="2"/>
        <v>0.09483343787081688</v>
      </c>
      <c r="H33" s="262"/>
    </row>
    <row r="34" spans="1:8" ht="12">
      <c r="A34" s="474" t="s">
        <v>246</v>
      </c>
      <c r="B34" s="474"/>
      <c r="C34" s="474"/>
      <c r="D34" s="474"/>
      <c r="E34" s="336"/>
      <c r="F34" s="336"/>
      <c r="G34" s="336"/>
      <c r="H34" s="262"/>
    </row>
    <row r="35" spans="1:8" ht="12">
      <c r="A35" s="250"/>
      <c r="B35" s="249"/>
      <c r="C35" s="251"/>
      <c r="D35" s="270"/>
      <c r="E35" s="270"/>
      <c r="F35" s="270"/>
      <c r="G35" s="270"/>
      <c r="H35" s="262"/>
    </row>
    <row r="36" spans="1:8" ht="12">
      <c r="A36" s="262"/>
      <c r="B36" s="262"/>
      <c r="C36" s="265"/>
      <c r="D36" s="265"/>
      <c r="E36" s="265"/>
      <c r="F36" s="265"/>
      <c r="G36" s="265"/>
      <c r="H36" s="262"/>
    </row>
    <row r="37" spans="1:8" ht="12">
      <c r="A37" s="262"/>
      <c r="B37" s="262"/>
      <c r="C37" s="265"/>
      <c r="D37" s="284"/>
      <c r="E37" s="265"/>
      <c r="F37" s="265"/>
      <c r="G37" s="265"/>
      <c r="H37" s="262"/>
    </row>
    <row r="38" spans="1:8" ht="12">
      <c r="A38" s="262"/>
      <c r="B38" s="262"/>
      <c r="C38" s="283"/>
      <c r="D38" s="283"/>
      <c r="E38" s="283"/>
      <c r="F38" s="283"/>
      <c r="G38" s="283"/>
      <c r="H38" s="262"/>
    </row>
    <row r="39" spans="1:8" ht="12">
      <c r="A39" s="262"/>
      <c r="B39" s="262"/>
      <c r="C39" s="265"/>
      <c r="D39" s="262"/>
      <c r="E39" s="262"/>
      <c r="F39" s="262"/>
      <c r="G39" s="262"/>
      <c r="H39" s="262"/>
    </row>
    <row r="40" spans="1:8" ht="12">
      <c r="A40" s="262"/>
      <c r="B40" s="262"/>
      <c r="C40" s="262"/>
      <c r="D40" s="262"/>
      <c r="E40" s="262"/>
      <c r="F40" s="262"/>
      <c r="G40" s="262"/>
      <c r="H40" s="262"/>
    </row>
    <row r="41" spans="1:8" ht="12">
      <c r="A41" s="262"/>
      <c r="B41" s="262"/>
      <c r="C41" s="262"/>
      <c r="D41" s="262"/>
      <c r="E41" s="262"/>
      <c r="F41" s="262"/>
      <c r="G41" s="262"/>
      <c r="H41" s="262"/>
    </row>
    <row r="42" spans="1:8" ht="12">
      <c r="A42" s="262"/>
      <c r="B42" s="262"/>
      <c r="C42" s="262"/>
      <c r="D42" s="262"/>
      <c r="E42" s="262"/>
      <c r="F42" s="262"/>
      <c r="G42" s="262"/>
      <c r="H42" s="262"/>
    </row>
    <row r="43" spans="1:8" ht="12">
      <c r="A43" s="262"/>
      <c r="B43" s="262"/>
      <c r="C43" s="262"/>
      <c r="D43" s="262"/>
      <c r="E43" s="262"/>
      <c r="F43" s="262"/>
      <c r="G43" s="262"/>
      <c r="H43" s="262"/>
    </row>
    <row r="44" spans="1:8" ht="12">
      <c r="A44" s="262"/>
      <c r="B44" s="262"/>
      <c r="C44" s="262"/>
      <c r="D44" s="262"/>
      <c r="E44" s="262"/>
      <c r="F44" s="262"/>
      <c r="G44" s="262"/>
      <c r="H44" s="262"/>
    </row>
    <row r="45" spans="1:8" ht="12">
      <c r="A45" s="262"/>
      <c r="B45" s="262"/>
      <c r="C45" s="262"/>
      <c r="D45" s="262"/>
      <c r="E45" s="262"/>
      <c r="F45" s="262"/>
      <c r="G45" s="262"/>
      <c r="H45" s="262"/>
    </row>
    <row r="46" spans="1:8" ht="12">
      <c r="A46" s="262"/>
      <c r="B46" s="262"/>
      <c r="C46" s="262"/>
      <c r="D46" s="262"/>
      <c r="E46" s="262"/>
      <c r="F46" s="262"/>
      <c r="G46" s="262"/>
      <c r="H46" s="262"/>
    </row>
    <row r="47" spans="1:8" ht="12">
      <c r="A47" s="262"/>
      <c r="B47" s="262"/>
      <c r="C47" s="262"/>
      <c r="D47" s="262"/>
      <c r="E47" s="262"/>
      <c r="F47" s="262"/>
      <c r="G47" s="262"/>
      <c r="H47" s="262"/>
    </row>
    <row r="48" spans="1:8" ht="12">
      <c r="A48" s="262"/>
      <c r="B48" s="262"/>
      <c r="C48" s="262"/>
      <c r="D48" s="262"/>
      <c r="E48" s="262"/>
      <c r="F48" s="262"/>
      <c r="G48" s="262"/>
      <c r="H48" s="262"/>
    </row>
    <row r="49" spans="1:8" ht="12">
      <c r="A49" s="262"/>
      <c r="B49" s="262"/>
      <c r="C49" s="262"/>
      <c r="D49" s="262"/>
      <c r="E49" s="262"/>
      <c r="F49" s="262"/>
      <c r="G49" s="262"/>
      <c r="H49" s="262"/>
    </row>
    <row r="50" spans="1:8" ht="12">
      <c r="A50" s="262"/>
      <c r="B50" s="262"/>
      <c r="C50" s="262"/>
      <c r="D50" s="262"/>
      <c r="E50" s="262"/>
      <c r="F50" s="262"/>
      <c r="G50" s="262"/>
      <c r="H50" s="262"/>
    </row>
    <row r="51" spans="1:8" ht="12">
      <c r="A51" s="262"/>
      <c r="B51" s="262"/>
      <c r="C51" s="262"/>
      <c r="D51" s="262"/>
      <c r="E51" s="262"/>
      <c r="F51" s="262"/>
      <c r="G51" s="262"/>
      <c r="H51" s="262"/>
    </row>
    <row r="52" spans="1:8" ht="12">
      <c r="A52" s="262"/>
      <c r="B52" s="262"/>
      <c r="C52" s="262"/>
      <c r="D52" s="262"/>
      <c r="E52" s="262"/>
      <c r="F52" s="262"/>
      <c r="G52" s="262"/>
      <c r="H52" s="262"/>
    </row>
    <row r="53" spans="1:8" ht="12">
      <c r="A53" s="262"/>
      <c r="B53" s="262"/>
      <c r="C53" s="262"/>
      <c r="D53" s="262"/>
      <c r="E53" s="262"/>
      <c r="F53" s="262"/>
      <c r="G53" s="262"/>
      <c r="H53" s="262"/>
    </row>
    <row r="54" spans="1:8" ht="12">
      <c r="A54" s="262"/>
      <c r="B54" s="262"/>
      <c r="C54" s="262"/>
      <c r="D54" s="262"/>
      <c r="E54" s="262"/>
      <c r="F54" s="262"/>
      <c r="G54" s="262"/>
      <c r="H54" s="262"/>
    </row>
    <row r="55" spans="1:8" ht="12">
      <c r="A55" s="262"/>
      <c r="B55" s="262"/>
      <c r="C55" s="262"/>
      <c r="D55" s="262"/>
      <c r="E55" s="262"/>
      <c r="F55" s="262"/>
      <c r="G55" s="262"/>
      <c r="H55" s="262"/>
    </row>
    <row r="56" spans="1:8" ht="12">
      <c r="A56" s="262"/>
      <c r="B56" s="262"/>
      <c r="C56" s="262"/>
      <c r="D56" s="262"/>
      <c r="E56" s="262"/>
      <c r="F56" s="262"/>
      <c r="G56" s="262"/>
      <c r="H56" s="262"/>
    </row>
    <row r="57" spans="1:8" ht="12">
      <c r="A57" s="262"/>
      <c r="B57" s="262"/>
      <c r="C57" s="262"/>
      <c r="D57" s="262"/>
      <c r="E57" s="262"/>
      <c r="F57" s="262"/>
      <c r="G57" s="262"/>
      <c r="H57" s="262"/>
    </row>
    <row r="58" spans="1:8" ht="12">
      <c r="A58" s="262"/>
      <c r="B58" s="262"/>
      <c r="C58" s="262"/>
      <c r="D58" s="262"/>
      <c r="E58" s="262"/>
      <c r="F58" s="262"/>
      <c r="G58" s="262"/>
      <c r="H58" s="262"/>
    </row>
    <row r="59" spans="1:8" ht="12">
      <c r="A59" s="262"/>
      <c r="B59" s="262"/>
      <c r="C59" s="262"/>
      <c r="D59" s="262"/>
      <c r="E59" s="262"/>
      <c r="F59" s="262"/>
      <c r="G59" s="262"/>
      <c r="H59" s="262"/>
    </row>
    <row r="60" spans="1:8" ht="12">
      <c r="A60" s="262"/>
      <c r="B60" s="262"/>
      <c r="C60" s="262"/>
      <c r="D60" s="262"/>
      <c r="E60" s="262"/>
      <c r="F60" s="262"/>
      <c r="G60" s="262"/>
      <c r="H60" s="262"/>
    </row>
    <row r="61" spans="1:8" ht="12">
      <c r="A61" s="262"/>
      <c r="B61" s="262"/>
      <c r="C61" s="262"/>
      <c r="D61" s="262"/>
      <c r="E61" s="262"/>
      <c r="F61" s="262"/>
      <c r="G61" s="262"/>
      <c r="H61" s="262"/>
    </row>
    <row r="62" spans="1:8" ht="12">
      <c r="A62" s="262"/>
      <c r="B62" s="262"/>
      <c r="C62" s="262"/>
      <c r="D62" s="262"/>
      <c r="E62" s="262"/>
      <c r="F62" s="262"/>
      <c r="G62" s="262"/>
      <c r="H62" s="262"/>
    </row>
    <row r="63" spans="1:8" ht="12">
      <c r="A63" s="262"/>
      <c r="B63" s="262"/>
      <c r="C63" s="262"/>
      <c r="D63" s="262"/>
      <c r="E63" s="262"/>
      <c r="F63" s="262"/>
      <c r="G63" s="262"/>
      <c r="H63" s="262"/>
    </row>
    <row r="64" spans="1:8" ht="12">
      <c r="A64" s="262"/>
      <c r="B64" s="262"/>
      <c r="C64" s="262"/>
      <c r="D64" s="262"/>
      <c r="E64" s="262"/>
      <c r="F64" s="262"/>
      <c r="G64" s="262"/>
      <c r="H64" s="262"/>
    </row>
    <row r="65" spans="1:8" ht="12">
      <c r="A65" s="262"/>
      <c r="B65" s="262"/>
      <c r="C65" s="262"/>
      <c r="D65" s="262"/>
      <c r="E65" s="262"/>
      <c r="F65" s="262"/>
      <c r="G65" s="262"/>
      <c r="H65" s="262"/>
    </row>
    <row r="66" spans="1:8" ht="12">
      <c r="A66" s="262"/>
      <c r="B66" s="262"/>
      <c r="C66" s="262"/>
      <c r="D66" s="262"/>
      <c r="E66" s="262"/>
      <c r="F66" s="262"/>
      <c r="G66" s="262"/>
      <c r="H66" s="262"/>
    </row>
    <row r="67" spans="1:8" ht="12">
      <c r="A67" s="262"/>
      <c r="B67" s="262"/>
      <c r="C67" s="262"/>
      <c r="D67" s="262"/>
      <c r="E67" s="262"/>
      <c r="F67" s="262"/>
      <c r="G67" s="262"/>
      <c r="H67" s="262"/>
    </row>
    <row r="68" spans="1:8" ht="12">
      <c r="A68" s="262"/>
      <c r="B68" s="262"/>
      <c r="C68" s="262"/>
      <c r="D68" s="262"/>
      <c r="E68" s="262"/>
      <c r="F68" s="262"/>
      <c r="G68" s="262"/>
      <c r="H68" s="262"/>
    </row>
    <row r="69" spans="1:8" ht="12">
      <c r="A69" s="262"/>
      <c r="B69" s="262"/>
      <c r="C69" s="262"/>
      <c r="D69" s="262"/>
      <c r="E69" s="262"/>
      <c r="F69" s="262"/>
      <c r="G69" s="262"/>
      <c r="H69" s="262"/>
    </row>
    <row r="70" spans="1:8" ht="12">
      <c r="A70" s="262"/>
      <c r="B70" s="262"/>
      <c r="C70" s="262"/>
      <c r="D70" s="262"/>
      <c r="E70" s="262"/>
      <c r="F70" s="262"/>
      <c r="G70" s="262"/>
      <c r="H70" s="262"/>
    </row>
    <row r="71" spans="1:8" ht="12">
      <c r="A71" s="262"/>
      <c r="B71" s="262"/>
      <c r="C71" s="262"/>
      <c r="D71" s="262"/>
      <c r="E71" s="262"/>
      <c r="F71" s="262"/>
      <c r="G71" s="262"/>
      <c r="H71" s="262"/>
    </row>
    <row r="72" spans="1:8" ht="12">
      <c r="A72" s="262"/>
      <c r="B72" s="262"/>
      <c r="C72" s="262"/>
      <c r="D72" s="262"/>
      <c r="E72" s="262"/>
      <c r="F72" s="262"/>
      <c r="G72" s="262"/>
      <c r="H72" s="262"/>
    </row>
    <row r="73" spans="1:8" ht="12">
      <c r="A73" s="262"/>
      <c r="B73" s="262"/>
      <c r="C73" s="262"/>
      <c r="D73" s="262"/>
      <c r="E73" s="262"/>
      <c r="F73" s="262"/>
      <c r="G73" s="262"/>
      <c r="H73" s="262"/>
    </row>
    <row r="74" spans="1:8" ht="12">
      <c r="A74" s="262"/>
      <c r="B74" s="262"/>
      <c r="C74" s="262"/>
      <c r="D74" s="262"/>
      <c r="E74" s="262"/>
      <c r="F74" s="262"/>
      <c r="G74" s="262"/>
      <c r="H74" s="262"/>
    </row>
    <row r="75" spans="1:8" ht="12">
      <c r="A75" s="262"/>
      <c r="B75" s="262"/>
      <c r="C75" s="262"/>
      <c r="D75" s="262"/>
      <c r="E75" s="262"/>
      <c r="F75" s="262"/>
      <c r="G75" s="262"/>
      <c r="H75" s="262"/>
    </row>
    <row r="76" spans="1:8" ht="12">
      <c r="A76" s="262"/>
      <c r="B76" s="262"/>
      <c r="C76" s="262"/>
      <c r="D76" s="262"/>
      <c r="E76" s="262"/>
      <c r="F76" s="262"/>
      <c r="G76" s="262"/>
      <c r="H76" s="262"/>
    </row>
    <row r="77" spans="1:8" ht="12">
      <c r="A77" s="262"/>
      <c r="B77" s="262"/>
      <c r="C77" s="262"/>
      <c r="D77" s="262"/>
      <c r="E77" s="262"/>
      <c r="F77" s="262"/>
      <c r="G77" s="262"/>
      <c r="H77" s="262"/>
    </row>
    <row r="78" spans="1:8" ht="12">
      <c r="A78" s="262"/>
      <c r="B78" s="262"/>
      <c r="C78" s="262"/>
      <c r="D78" s="262"/>
      <c r="E78" s="262"/>
      <c r="F78" s="262"/>
      <c r="G78" s="262"/>
      <c r="H78" s="262"/>
    </row>
    <row r="79" spans="1:8" ht="12">
      <c r="A79" s="262"/>
      <c r="B79" s="262"/>
      <c r="C79" s="262"/>
      <c r="D79" s="262"/>
      <c r="E79" s="262"/>
      <c r="F79" s="262"/>
      <c r="G79" s="262"/>
      <c r="H79" s="262"/>
    </row>
    <row r="80" spans="1:8" ht="12">
      <c r="A80" s="262"/>
      <c r="B80" s="262"/>
      <c r="C80" s="262"/>
      <c r="D80" s="262"/>
      <c r="E80" s="262"/>
      <c r="F80" s="262"/>
      <c r="G80" s="262"/>
      <c r="H80" s="262"/>
    </row>
    <row r="81" spans="1:8" ht="12">
      <c r="A81" s="262"/>
      <c r="B81" s="262"/>
      <c r="C81" s="262"/>
      <c r="D81" s="262"/>
      <c r="E81" s="262"/>
      <c r="F81" s="262"/>
      <c r="G81" s="262"/>
      <c r="H81" s="262"/>
    </row>
    <row r="82" spans="1:8" ht="12">
      <c r="A82" s="262"/>
      <c r="B82" s="262"/>
      <c r="C82" s="262"/>
      <c r="D82" s="262"/>
      <c r="E82" s="262"/>
      <c r="F82" s="262"/>
      <c r="G82" s="262"/>
      <c r="H82" s="262"/>
    </row>
    <row r="83" spans="1:8" ht="12">
      <c r="A83" s="262"/>
      <c r="B83" s="262"/>
      <c r="C83" s="262"/>
      <c r="D83" s="262"/>
      <c r="E83" s="262"/>
      <c r="F83" s="262"/>
      <c r="G83" s="262"/>
      <c r="H83" s="262"/>
    </row>
    <row r="84" spans="1:8" ht="12">
      <c r="A84" s="262"/>
      <c r="B84" s="262"/>
      <c r="C84" s="262"/>
      <c r="D84" s="262"/>
      <c r="E84" s="262"/>
      <c r="F84" s="262"/>
      <c r="G84" s="262"/>
      <c r="H84" s="262"/>
    </row>
  </sheetData>
  <mergeCells count="5">
    <mergeCell ref="A34:D34"/>
    <mergeCell ref="G10:G11"/>
    <mergeCell ref="C10:D10"/>
    <mergeCell ref="E10:F10"/>
    <mergeCell ref="A10:B11"/>
  </mergeCells>
  <conditionalFormatting sqref="G12:G33">
    <cfRule type="cellIs" priority="1" dxfId="0" operator="lessThan" stopIfTrue="1">
      <formula>0</formula>
    </cfRule>
  </conditionalFormatting>
  <hyperlinks>
    <hyperlink ref="B34:D34" r:id="rId1" display="Fonte: AgroStat Brasil a partir de dados da SECEX/MDIC"/>
  </hyperlinks>
  <printOptions horizontalCentered="1"/>
  <pageMargins left="0.15748031496062992" right="0.15748031496062992" top="0.5905511811023623" bottom="0.5905511811023623" header="0.35433070866141736" footer="0.2362204724409449"/>
  <pageSetup horizontalDpi="300" verticalDpi="300" orientation="portrait" paperSize="9" scale="95" r:id="rId2"/>
  <ignoredErrors>
    <ignoredError sqref="E17 C17 C32 E32" formulaRange="1"/>
    <ignoredError sqref="D17 D32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M93"/>
  <sheetViews>
    <sheetView workbookViewId="0" topLeftCell="A1">
      <selection activeCell="A15" sqref="A15"/>
    </sheetView>
  </sheetViews>
  <sheetFormatPr defaultColWidth="9.140625" defaultRowHeight="12.75"/>
  <cols>
    <col min="1" max="2" width="9.7109375" style="11" customWidth="1"/>
    <col min="3" max="3" width="11.28125" style="11" bestFit="1" customWidth="1"/>
    <col min="4" max="5" width="9.7109375" style="11" customWidth="1"/>
    <col min="6" max="6" width="10.140625" style="11" customWidth="1"/>
    <col min="7" max="7" width="9.421875" style="11" customWidth="1"/>
    <col min="8" max="8" width="9.7109375" style="11" customWidth="1"/>
    <col min="9" max="9" width="9.8515625" style="11" customWidth="1"/>
    <col min="10" max="10" width="9.7109375" style="11" customWidth="1"/>
    <col min="11" max="11" width="11.57421875" style="11" customWidth="1"/>
    <col min="12" max="16384" width="11.421875" style="11" customWidth="1"/>
  </cols>
  <sheetData>
    <row r="1" spans="1:11" ht="15.75">
      <c r="A1" s="483" t="s">
        <v>149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</row>
    <row r="2" spans="1:11" ht="15">
      <c r="A2" s="8"/>
      <c r="B2" s="9"/>
      <c r="C2" s="9"/>
      <c r="D2" s="10"/>
      <c r="E2" s="10"/>
      <c r="F2" s="10"/>
      <c r="G2" s="10"/>
      <c r="H2" s="10"/>
      <c r="I2" s="10"/>
      <c r="J2" s="10"/>
      <c r="K2" s="9"/>
    </row>
    <row r="4" spans="1:11" ht="14.25">
      <c r="A4" s="39" t="s">
        <v>3</v>
      </c>
      <c r="B4" s="484">
        <v>2013</v>
      </c>
      <c r="C4" s="485"/>
      <c r="D4" s="486"/>
      <c r="E4" s="484">
        <v>2012</v>
      </c>
      <c r="F4" s="485"/>
      <c r="G4" s="486"/>
      <c r="H4" s="484" t="s">
        <v>4</v>
      </c>
      <c r="I4" s="486"/>
      <c r="J4" s="484" t="s">
        <v>5</v>
      </c>
      <c r="K4" s="486"/>
    </row>
    <row r="5" spans="1:11" ht="14.25">
      <c r="A5" s="137"/>
      <c r="B5" s="183" t="s">
        <v>7</v>
      </c>
      <c r="C5" s="184" t="s">
        <v>6</v>
      </c>
      <c r="D5" s="185" t="s">
        <v>8</v>
      </c>
      <c r="E5" s="183" t="s">
        <v>7</v>
      </c>
      <c r="F5" s="184" t="s">
        <v>6</v>
      </c>
      <c r="G5" s="185" t="s">
        <v>8</v>
      </c>
      <c r="H5" s="183" t="s">
        <v>7</v>
      </c>
      <c r="I5" s="184" t="s">
        <v>6</v>
      </c>
      <c r="J5" s="183" t="s">
        <v>7</v>
      </c>
      <c r="K5" s="185" t="s">
        <v>6</v>
      </c>
    </row>
    <row r="6" spans="1:11" ht="14.25">
      <c r="A6" s="40" t="s">
        <v>9</v>
      </c>
      <c r="B6" s="14">
        <v>468505</v>
      </c>
      <c r="C6" s="14">
        <v>2352900</v>
      </c>
      <c r="D6" s="41">
        <f aca="true" t="shared" si="0" ref="D6:D15">(B6*1000)/C6</f>
        <v>199.1181095669174</v>
      </c>
      <c r="E6" s="14">
        <v>559167</v>
      </c>
      <c r="F6" s="14">
        <v>1951566.6666666667</v>
      </c>
      <c r="G6" s="41">
        <f aca="true" t="shared" si="1" ref="G6:G11">(E6*1000)/F6</f>
        <v>286.522110441184</v>
      </c>
      <c r="H6" s="5">
        <f>(E19-E13+B6)</f>
        <v>2982852</v>
      </c>
      <c r="I6" s="5">
        <f>(F19-F13+C6)</f>
        <v>14397366.666666666</v>
      </c>
      <c r="J6" s="5">
        <f>(E12+E19-E6+B6)</f>
        <v>5631096</v>
      </c>
      <c r="K6" s="5">
        <f>(F12+F19-F6+C6)</f>
        <v>25463233.333333332</v>
      </c>
    </row>
    <row r="7" spans="1:11" ht="14.25">
      <c r="A7" s="40" t="s">
        <v>10</v>
      </c>
      <c r="B7" s="14">
        <v>362447</v>
      </c>
      <c r="C7" s="14">
        <v>1897383.3333333333</v>
      </c>
      <c r="D7" s="41">
        <f t="shared" si="0"/>
        <v>191.0246567641401</v>
      </c>
      <c r="E7" s="14">
        <v>532176</v>
      </c>
      <c r="F7" s="14">
        <v>1990450</v>
      </c>
      <c r="G7" s="41">
        <f t="shared" si="1"/>
        <v>267.3646662814941</v>
      </c>
      <c r="H7" s="5">
        <f aca="true" t="shared" si="2" ref="H7:I9">(H6-E14+B7)</f>
        <v>2880198</v>
      </c>
      <c r="I7" s="5">
        <f t="shared" si="2"/>
        <v>14013866.666666666</v>
      </c>
      <c r="J7" s="5">
        <f aca="true" t="shared" si="3" ref="J7:K9">(J6-E7+B7)</f>
        <v>5461367</v>
      </c>
      <c r="K7" s="5">
        <f t="shared" si="3"/>
        <v>25370166.666666664</v>
      </c>
    </row>
    <row r="8" spans="1:11" ht="14.25">
      <c r="A8" s="40" t="s">
        <v>11</v>
      </c>
      <c r="B8" s="14">
        <v>423579</v>
      </c>
      <c r="C8" s="14">
        <v>2296950</v>
      </c>
      <c r="D8" s="41">
        <f t="shared" si="0"/>
        <v>184.40932540978253</v>
      </c>
      <c r="E8" s="14">
        <v>510749</v>
      </c>
      <c r="F8" s="14">
        <v>1996516.6666666667</v>
      </c>
      <c r="G8" s="41">
        <f t="shared" si="1"/>
        <v>255.82005325942683</v>
      </c>
      <c r="H8" s="5">
        <f t="shared" si="2"/>
        <v>2892288</v>
      </c>
      <c r="I8" s="5">
        <f t="shared" si="2"/>
        <v>14342283.333333332</v>
      </c>
      <c r="J8" s="5">
        <f t="shared" si="3"/>
        <v>5374197</v>
      </c>
      <c r="K8" s="5">
        <f t="shared" si="3"/>
        <v>25670599.999999996</v>
      </c>
    </row>
    <row r="9" spans="1:11" ht="14.25">
      <c r="A9" s="40" t="s">
        <v>12</v>
      </c>
      <c r="B9" s="5">
        <v>432854</v>
      </c>
      <c r="C9" s="5">
        <v>2458433.3333333335</v>
      </c>
      <c r="D9" s="41">
        <f t="shared" si="0"/>
        <v>176.0690412593386</v>
      </c>
      <c r="E9" s="5">
        <v>436050</v>
      </c>
      <c r="F9" s="5">
        <v>1755950</v>
      </c>
      <c r="G9" s="41">
        <f t="shared" si="1"/>
        <v>248.32711637575102</v>
      </c>
      <c r="H9" s="5">
        <f t="shared" si="2"/>
        <v>2754285</v>
      </c>
      <c r="I9" s="5">
        <f t="shared" si="2"/>
        <v>14131650</v>
      </c>
      <c r="J9" s="5">
        <f t="shared" si="3"/>
        <v>5371001</v>
      </c>
      <c r="K9" s="5">
        <f t="shared" si="3"/>
        <v>26373083.33333333</v>
      </c>
    </row>
    <row r="10" spans="1:11" ht="14.25">
      <c r="A10" s="40" t="s">
        <v>13</v>
      </c>
      <c r="B10" s="5">
        <v>397769</v>
      </c>
      <c r="C10" s="5">
        <v>2295983.3333333335</v>
      </c>
      <c r="D10" s="41">
        <f t="shared" si="0"/>
        <v>173.24559556907352</v>
      </c>
      <c r="E10" s="5">
        <v>427415</v>
      </c>
      <c r="F10" s="5">
        <v>1815550</v>
      </c>
      <c r="G10" s="41">
        <f t="shared" si="1"/>
        <v>235.419019030046</v>
      </c>
      <c r="H10" s="5">
        <f>(H9-E17+B10)</f>
        <v>2623574</v>
      </c>
      <c r="I10" s="5">
        <f>(I9-F17+C10)</f>
        <v>13924016.666666668</v>
      </c>
      <c r="J10" s="5">
        <f>(J9-E10+B10)</f>
        <v>5341355</v>
      </c>
      <c r="K10" s="5">
        <f>(K9-F10+C10)</f>
        <v>26853516.66666666</v>
      </c>
    </row>
    <row r="11" spans="1:11" ht="14.25">
      <c r="A11" s="40" t="s">
        <v>14</v>
      </c>
      <c r="B11" s="5">
        <v>339029</v>
      </c>
      <c r="C11" s="5">
        <v>2083600</v>
      </c>
      <c r="D11" s="41">
        <f t="shared" si="0"/>
        <v>162.71309272413131</v>
      </c>
      <c r="E11" s="5">
        <v>365681</v>
      </c>
      <c r="F11" s="5">
        <v>1685350</v>
      </c>
      <c r="G11" s="41">
        <f t="shared" si="1"/>
        <v>216.9762957249236</v>
      </c>
      <c r="H11" s="5">
        <f>(H10-E18+B11)</f>
        <v>2424183</v>
      </c>
      <c r="I11" s="5">
        <f>(I10-F18+C11)</f>
        <v>13385250.000000002</v>
      </c>
      <c r="J11" s="5">
        <f>(J10-E11+B11)</f>
        <v>5314703</v>
      </c>
      <c r="K11" s="5">
        <f>(K10-F11+C11)</f>
        <v>27251766.66666666</v>
      </c>
    </row>
    <row r="12" spans="1:11" ht="14.25">
      <c r="A12" s="48" t="s">
        <v>15</v>
      </c>
      <c r="B12" s="43">
        <f>SUM(B6:B11)</f>
        <v>2424183</v>
      </c>
      <c r="C12" s="44">
        <f>SUM(C6:C11)</f>
        <v>13385250</v>
      </c>
      <c r="D12" s="134">
        <f t="shared" si="0"/>
        <v>181.10853364711156</v>
      </c>
      <c r="E12" s="43">
        <f>SUM(E6:E11)</f>
        <v>2831238</v>
      </c>
      <c r="F12" s="44">
        <f>SUM(F6:F11)</f>
        <v>11195383.333333334</v>
      </c>
      <c r="G12" s="45">
        <f>(E12*1000)/F12</f>
        <v>252.89335038401245</v>
      </c>
      <c r="H12" s="5"/>
      <c r="I12" s="5"/>
      <c r="J12" s="5"/>
      <c r="K12" s="5"/>
    </row>
    <row r="13" spans="1:13" ht="14.25">
      <c r="A13" s="40" t="s">
        <v>16</v>
      </c>
      <c r="B13" s="14">
        <v>294465</v>
      </c>
      <c r="C13" s="14">
        <v>1922750</v>
      </c>
      <c r="D13" s="41">
        <f t="shared" si="0"/>
        <v>153.14783513197244</v>
      </c>
      <c r="E13" s="14">
        <v>376173</v>
      </c>
      <c r="F13" s="14">
        <v>1822050</v>
      </c>
      <c r="G13" s="41">
        <f aca="true" t="shared" si="4" ref="G13:G18">(E13*1000)/F13</f>
        <v>206.4559150407508</v>
      </c>
      <c r="H13" s="5">
        <f>(H11-E6+B13)</f>
        <v>2159481</v>
      </c>
      <c r="I13" s="5">
        <f>(I11-F6+C13)</f>
        <v>13356433.333333336</v>
      </c>
      <c r="J13" s="5">
        <f>(J11-E13+B13)</f>
        <v>5232995</v>
      </c>
      <c r="K13" s="5">
        <f>(K11-F13+C13)</f>
        <v>27352466.66666666</v>
      </c>
      <c r="L13" s="115"/>
      <c r="M13" s="115"/>
    </row>
    <row r="14" spans="1:11" ht="14.25">
      <c r="A14" s="40" t="s">
        <v>17</v>
      </c>
      <c r="B14" s="14">
        <v>358026</v>
      </c>
      <c r="C14" s="14">
        <v>2398566.6666666665</v>
      </c>
      <c r="D14" s="41">
        <f t="shared" si="0"/>
        <v>149.26664535764417</v>
      </c>
      <c r="E14" s="14">
        <v>465101</v>
      </c>
      <c r="F14" s="14">
        <v>2280883.3333333335</v>
      </c>
      <c r="G14" s="41">
        <f t="shared" si="4"/>
        <v>203.91266541471504</v>
      </c>
      <c r="H14" s="5">
        <f>(H13-E7+B14)</f>
        <v>1985331</v>
      </c>
      <c r="I14" s="5">
        <f>(I13-F7+C14)</f>
        <v>13764550.000000002</v>
      </c>
      <c r="J14" s="5">
        <f>(J13-E14+B14)</f>
        <v>5125920</v>
      </c>
      <c r="K14" s="5">
        <f>(K13-F14+C14)</f>
        <v>27470149.999999996</v>
      </c>
    </row>
    <row r="15" spans="1:11" ht="14.25">
      <c r="A15" s="40" t="s">
        <v>18</v>
      </c>
      <c r="B15" s="5">
        <v>357593</v>
      </c>
      <c r="C15" s="5">
        <v>2460416.6666666665</v>
      </c>
      <c r="D15" s="41">
        <f t="shared" si="0"/>
        <v>145.33839119390348</v>
      </c>
      <c r="E15" s="5">
        <v>411489</v>
      </c>
      <c r="F15" s="5">
        <v>1968533.3333333333</v>
      </c>
      <c r="G15" s="41">
        <f t="shared" si="4"/>
        <v>209.03329043619615</v>
      </c>
      <c r="H15" s="5">
        <f>(H14-E8+B15)</f>
        <v>1832175</v>
      </c>
      <c r="I15" s="5">
        <f>(I14-F8+C15)</f>
        <v>14228450.000000002</v>
      </c>
      <c r="J15" s="5">
        <f>(J14-E15+B15)</f>
        <v>5072024</v>
      </c>
      <c r="K15" s="5">
        <f>(K14-F15+C15)</f>
        <v>27962033.333333332</v>
      </c>
    </row>
    <row r="16" spans="1:12" ht="14.25">
      <c r="A16" s="40" t="s">
        <v>19</v>
      </c>
      <c r="B16" s="5"/>
      <c r="C16" s="5"/>
      <c r="D16" s="41"/>
      <c r="E16" s="5">
        <v>570857</v>
      </c>
      <c r="F16" s="5">
        <v>2669066.6666666665</v>
      </c>
      <c r="G16" s="41">
        <f t="shared" si="4"/>
        <v>213.87888400439604</v>
      </c>
      <c r="H16" s="5"/>
      <c r="I16" s="5"/>
      <c r="J16" s="5"/>
      <c r="K16" s="5"/>
      <c r="L16" s="115"/>
    </row>
    <row r="17" spans="1:11" ht="14.25">
      <c r="A17" s="40" t="s">
        <v>20</v>
      </c>
      <c r="B17" s="5"/>
      <c r="C17" s="5"/>
      <c r="D17" s="41"/>
      <c r="E17" s="5">
        <v>528480</v>
      </c>
      <c r="F17" s="5">
        <v>2503616.6666666665</v>
      </c>
      <c r="G17" s="41">
        <f t="shared" si="4"/>
        <v>211.08662801147673</v>
      </c>
      <c r="H17" s="5"/>
      <c r="I17" s="5"/>
      <c r="J17" s="5"/>
      <c r="K17" s="5"/>
    </row>
    <row r="18" spans="1:11" ht="14.25">
      <c r="A18" s="40" t="s">
        <v>21</v>
      </c>
      <c r="B18" s="5"/>
      <c r="C18" s="5"/>
      <c r="D18" s="380"/>
      <c r="E18" s="5">
        <v>538420</v>
      </c>
      <c r="F18" s="5">
        <v>2622366.6666666665</v>
      </c>
      <c r="G18" s="41">
        <f t="shared" si="4"/>
        <v>205.31835110777797</v>
      </c>
      <c r="H18" s="5"/>
      <c r="I18" s="5"/>
      <c r="J18" s="5"/>
      <c r="K18" s="5"/>
    </row>
    <row r="19" spans="1:11" ht="14.25">
      <c r="A19" s="48" t="s">
        <v>15</v>
      </c>
      <c r="B19" s="43">
        <f>SUM(B13:B18)</f>
        <v>1010084</v>
      </c>
      <c r="C19" s="44">
        <f>SUM(C13:C18)</f>
        <v>6781733.333333332</v>
      </c>
      <c r="D19" s="138">
        <f>(B19*1000)/C19</f>
        <v>148.9418634370761</v>
      </c>
      <c r="E19" s="43">
        <f>SUM(E13:E18)</f>
        <v>2890520</v>
      </c>
      <c r="F19" s="46">
        <f>SUM(F13:F18)</f>
        <v>13866516.666666666</v>
      </c>
      <c r="G19" s="139">
        <f>(E19*1000)/F19</f>
        <v>208.45321644104325</v>
      </c>
      <c r="H19" s="47"/>
      <c r="I19" s="47"/>
      <c r="J19" s="47"/>
      <c r="K19" s="47"/>
    </row>
    <row r="20" spans="1:11" ht="14.25">
      <c r="A20" s="48" t="s">
        <v>2</v>
      </c>
      <c r="B20" s="136">
        <f>SUM(B19,B12)</f>
        <v>3434267</v>
      </c>
      <c r="C20" s="135">
        <f>SUM(C19,C12)</f>
        <v>20166983.333333332</v>
      </c>
      <c r="D20" s="138">
        <f>(B20*1000)/C20</f>
        <v>170.29155740529694</v>
      </c>
      <c r="E20" s="44">
        <f>SUM(E19,E12)</f>
        <v>5721758</v>
      </c>
      <c r="F20" s="44">
        <f>SUM(F19,F12)</f>
        <v>25061900</v>
      </c>
      <c r="G20" s="45">
        <f>(E20*1000)/F20</f>
        <v>228.30503672905886</v>
      </c>
      <c r="H20" s="49"/>
      <c r="I20" s="49"/>
      <c r="J20" s="49"/>
      <c r="K20" s="49"/>
    </row>
    <row r="21" spans="1:11" ht="14.25">
      <c r="A21" s="4" t="s">
        <v>159</v>
      </c>
      <c r="B21" s="7"/>
      <c r="C21" s="7"/>
      <c r="D21" s="3"/>
      <c r="E21" s="6"/>
      <c r="F21" s="6"/>
      <c r="G21" s="3"/>
      <c r="H21" s="3"/>
      <c r="I21" s="3"/>
      <c r="J21" s="3"/>
      <c r="K21" s="3"/>
    </row>
    <row r="22" spans="1:11" ht="14.25">
      <c r="A22" s="4" t="s">
        <v>82</v>
      </c>
      <c r="B22" s="7"/>
      <c r="C22" s="7"/>
      <c r="D22" s="3"/>
      <c r="E22" s="6"/>
      <c r="F22" s="6"/>
      <c r="G22" s="3"/>
      <c r="H22" s="3"/>
      <c r="I22" s="3"/>
      <c r="J22" s="3"/>
      <c r="K22" s="3"/>
    </row>
    <row r="23" spans="1:11" ht="14.25">
      <c r="A23" s="4" t="s">
        <v>83</v>
      </c>
      <c r="B23" s="7"/>
      <c r="C23" s="7"/>
      <c r="D23" s="3"/>
      <c r="E23" s="3"/>
      <c r="F23" s="3"/>
      <c r="G23" s="3"/>
      <c r="H23" s="3"/>
      <c r="I23" s="4"/>
      <c r="J23" s="4"/>
      <c r="K23" s="4"/>
    </row>
    <row r="24" spans="1:11" ht="14.25">
      <c r="A24" s="4" t="s">
        <v>81</v>
      </c>
      <c r="B24" s="7"/>
      <c r="C24" s="7"/>
      <c r="D24" s="3"/>
      <c r="E24" s="3"/>
      <c r="F24" s="3"/>
      <c r="G24" s="3"/>
      <c r="H24" s="3"/>
      <c r="I24" s="4"/>
      <c r="J24" s="4"/>
      <c r="K24" s="4"/>
    </row>
    <row r="25" spans="1:3" ht="14.25">
      <c r="A25" s="7"/>
      <c r="B25" s="7"/>
      <c r="C25" s="7"/>
    </row>
    <row r="26" spans="1:11" ht="14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4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4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4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4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4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4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4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4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4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4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4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14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14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14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</sheetData>
  <mergeCells count="5">
    <mergeCell ref="A1:K1"/>
    <mergeCell ref="B4:D4"/>
    <mergeCell ref="E4:G4"/>
    <mergeCell ref="H4:I4"/>
    <mergeCell ref="J4:K4"/>
  </mergeCells>
  <printOptions horizontalCentered="1"/>
  <pageMargins left="0.07874015748031496" right="0.07874015748031496" top="0.5905511811023623" bottom="0.5905511811023623" header="0.5118110236220472" footer="0.5118110236220472"/>
  <pageSetup horizontalDpi="600" verticalDpi="600" orientation="portrait" paperSize="9" scale="90" r:id="rId2"/>
  <ignoredErrors>
    <ignoredError sqref="D12 D19:D20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94"/>
  <sheetViews>
    <sheetView workbookViewId="0" topLeftCell="A1">
      <selection activeCell="A15" sqref="A15"/>
    </sheetView>
  </sheetViews>
  <sheetFormatPr defaultColWidth="9.140625" defaultRowHeight="12.75"/>
  <cols>
    <col min="1" max="10" width="9.7109375" style="11" customWidth="1"/>
    <col min="11" max="11" width="11.7109375" style="11" customWidth="1"/>
    <col min="12" max="16384" width="11.421875" style="11" customWidth="1"/>
  </cols>
  <sheetData>
    <row r="1" spans="1:11" ht="15.75">
      <c r="A1" s="483" t="s">
        <v>22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</row>
    <row r="2" spans="1:11" ht="15">
      <c r="A2" s="8"/>
      <c r="B2" s="9"/>
      <c r="C2" s="9"/>
      <c r="D2" s="10"/>
      <c r="E2" s="10"/>
      <c r="F2" s="10"/>
      <c r="G2" s="10"/>
      <c r="H2" s="10"/>
      <c r="I2" s="10"/>
      <c r="J2" s="10"/>
      <c r="K2" s="9"/>
    </row>
    <row r="4" spans="1:11" ht="14.25">
      <c r="A4" s="39" t="s">
        <v>3</v>
      </c>
      <c r="B4" s="484">
        <v>2013</v>
      </c>
      <c r="C4" s="485"/>
      <c r="D4" s="486"/>
      <c r="E4" s="484">
        <v>2012</v>
      </c>
      <c r="F4" s="485"/>
      <c r="G4" s="486"/>
      <c r="H4" s="484" t="s">
        <v>4</v>
      </c>
      <c r="I4" s="486"/>
      <c r="J4" s="484" t="s">
        <v>5</v>
      </c>
      <c r="K4" s="486"/>
    </row>
    <row r="5" spans="1:11" ht="14.25">
      <c r="A5" s="137"/>
      <c r="B5" s="183" t="s">
        <v>7</v>
      </c>
      <c r="C5" s="184" t="s">
        <v>6</v>
      </c>
      <c r="D5" s="184" t="s">
        <v>8</v>
      </c>
      <c r="E5" s="183" t="s">
        <v>7</v>
      </c>
      <c r="F5" s="184" t="s">
        <v>6</v>
      </c>
      <c r="G5" s="184" t="s">
        <v>8</v>
      </c>
      <c r="H5" s="183" t="s">
        <v>7</v>
      </c>
      <c r="I5" s="185" t="s">
        <v>6</v>
      </c>
      <c r="J5" s="184" t="s">
        <v>7</v>
      </c>
      <c r="K5" s="185" t="s">
        <v>6</v>
      </c>
    </row>
    <row r="6" spans="1:11" ht="14.25">
      <c r="A6" s="40" t="s">
        <v>9</v>
      </c>
      <c r="B6" s="5">
        <v>54570</v>
      </c>
      <c r="C6" s="5">
        <v>278503.3333333333</v>
      </c>
      <c r="D6" s="41">
        <f aca="true" t="shared" si="0" ref="D6:D12">(B6*1000)/C6</f>
        <v>195.94020418666446</v>
      </c>
      <c r="E6" s="5">
        <v>43686</v>
      </c>
      <c r="F6" s="5">
        <v>214153.33333333334</v>
      </c>
      <c r="G6" s="41">
        <f aca="true" t="shared" si="1" ref="G6:G11">(E6*1000)/F6</f>
        <v>203.99402297419294</v>
      </c>
      <c r="H6" s="5">
        <f>(E19-E13+B6)</f>
        <v>379935</v>
      </c>
      <c r="I6" s="5">
        <f>(F19-F13+C6)</f>
        <v>1947486.6666666665</v>
      </c>
      <c r="J6" s="5">
        <f>(E12+E19-E6+B6)</f>
        <v>709366</v>
      </c>
      <c r="K6" s="5">
        <f>(F12+F19-F6+C6)</f>
        <v>3529630</v>
      </c>
    </row>
    <row r="7" spans="1:12" ht="14.25">
      <c r="A7" s="40" t="s">
        <v>10</v>
      </c>
      <c r="B7" s="5">
        <v>50756</v>
      </c>
      <c r="C7" s="5">
        <v>246350</v>
      </c>
      <c r="D7" s="41">
        <f t="shared" si="0"/>
        <v>206.0320681956566</v>
      </c>
      <c r="E7" s="5">
        <v>48609</v>
      </c>
      <c r="F7" s="5">
        <v>240110</v>
      </c>
      <c r="G7" s="41">
        <f t="shared" si="1"/>
        <v>202.44471283994835</v>
      </c>
      <c r="H7" s="5">
        <f aca="true" t="shared" si="2" ref="H7:I9">(H6-E14+B7)</f>
        <v>359371</v>
      </c>
      <c r="I7" s="5">
        <f t="shared" si="2"/>
        <v>1830919.9999999998</v>
      </c>
      <c r="J7" s="5">
        <f aca="true" t="shared" si="3" ref="J7:K9">(J6-E7+B7)</f>
        <v>711513</v>
      </c>
      <c r="K7" s="5">
        <f t="shared" si="3"/>
        <v>3535870</v>
      </c>
      <c r="L7" s="115"/>
    </row>
    <row r="8" spans="1:11" ht="14.25">
      <c r="A8" s="40" t="s">
        <v>11</v>
      </c>
      <c r="B8" s="5">
        <v>57662</v>
      </c>
      <c r="C8" s="5">
        <v>305110</v>
      </c>
      <c r="D8" s="41">
        <f t="shared" si="0"/>
        <v>188.98757825046704</v>
      </c>
      <c r="E8" s="5">
        <v>55843</v>
      </c>
      <c r="F8" s="5">
        <v>265460</v>
      </c>
      <c r="G8" s="41">
        <f t="shared" si="1"/>
        <v>210.36314322308445</v>
      </c>
      <c r="H8" s="5">
        <f t="shared" si="2"/>
        <v>353100</v>
      </c>
      <c r="I8" s="5">
        <f t="shared" si="2"/>
        <v>1810206.6666666665</v>
      </c>
      <c r="J8" s="5">
        <f t="shared" si="3"/>
        <v>713332</v>
      </c>
      <c r="K8" s="5">
        <f t="shared" si="3"/>
        <v>3575520</v>
      </c>
    </row>
    <row r="9" spans="1:11" ht="14.25">
      <c r="A9" s="40" t="s">
        <v>12</v>
      </c>
      <c r="B9" s="5">
        <v>60170</v>
      </c>
      <c r="C9" s="5">
        <v>308836.6666666667</v>
      </c>
      <c r="D9" s="41">
        <f t="shared" si="0"/>
        <v>194.82790255906573</v>
      </c>
      <c r="E9" s="5">
        <v>53465</v>
      </c>
      <c r="F9" s="5">
        <v>250076.66666666666</v>
      </c>
      <c r="G9" s="41">
        <f t="shared" si="1"/>
        <v>213.79443637284567</v>
      </c>
      <c r="H9" s="5">
        <f t="shared" si="2"/>
        <v>347629</v>
      </c>
      <c r="I9" s="5">
        <f t="shared" si="2"/>
        <v>1779353.3333333333</v>
      </c>
      <c r="J9" s="5">
        <f t="shared" si="3"/>
        <v>720037</v>
      </c>
      <c r="K9" s="5">
        <f t="shared" si="3"/>
        <v>3634280</v>
      </c>
    </row>
    <row r="10" spans="1:11" ht="14.25">
      <c r="A10" s="40" t="s">
        <v>13</v>
      </c>
      <c r="B10" s="5">
        <v>53829</v>
      </c>
      <c r="C10" s="5">
        <v>285393.3333333333</v>
      </c>
      <c r="D10" s="41">
        <f t="shared" si="0"/>
        <v>188.6133756920274</v>
      </c>
      <c r="E10" s="5">
        <v>62360</v>
      </c>
      <c r="F10" s="5">
        <v>297656.6666666667</v>
      </c>
      <c r="G10" s="41">
        <f t="shared" si="1"/>
        <v>209.50311880578295</v>
      </c>
      <c r="H10" s="5">
        <f>(H9-E17+B10)</f>
        <v>344264</v>
      </c>
      <c r="I10" s="5">
        <f>(I9-F17+C10)</f>
        <v>1772246.6666666665</v>
      </c>
      <c r="J10" s="5">
        <f>(J9-E10+B10)</f>
        <v>711506</v>
      </c>
      <c r="K10" s="5">
        <f>(K9-F10+C10)</f>
        <v>3622016.666666667</v>
      </c>
    </row>
    <row r="11" spans="1:11" ht="14.25">
      <c r="A11" s="40" t="s">
        <v>14</v>
      </c>
      <c r="B11" s="5">
        <v>51268</v>
      </c>
      <c r="C11" s="5">
        <v>270183.3333333333</v>
      </c>
      <c r="D11" s="41">
        <f t="shared" si="0"/>
        <v>189.75263709826663</v>
      </c>
      <c r="E11" s="5">
        <v>53169</v>
      </c>
      <c r="F11" s="5">
        <v>248386.66666666666</v>
      </c>
      <c r="G11" s="41">
        <f t="shared" si="1"/>
        <v>214.0573836491492</v>
      </c>
      <c r="H11" s="5">
        <f>(H10-E18+B11)</f>
        <v>328255</v>
      </c>
      <c r="I11" s="5">
        <f>(I10-F18+C11)</f>
        <v>1694376.6666666665</v>
      </c>
      <c r="J11" s="5">
        <f>(J10-E11+B11)</f>
        <v>709605</v>
      </c>
      <c r="K11" s="5">
        <f>(K10-F11+C11)</f>
        <v>3643813.333333334</v>
      </c>
    </row>
    <row r="12" spans="1:11" ht="14.25">
      <c r="A12" s="48" t="s">
        <v>15</v>
      </c>
      <c r="B12" s="43">
        <f>SUM(B6:B11)</f>
        <v>328255</v>
      </c>
      <c r="C12" s="44">
        <f>SUM(C6:C11)</f>
        <v>1694376.6666666665</v>
      </c>
      <c r="D12" s="45">
        <f t="shared" si="0"/>
        <v>193.73201157554502</v>
      </c>
      <c r="E12" s="44">
        <f>SUM(E6:E11)</f>
        <v>317132</v>
      </c>
      <c r="F12" s="44">
        <f>SUM(F6:F11)</f>
        <v>1515843.3333333335</v>
      </c>
      <c r="G12" s="45">
        <f aca="true" t="shared" si="4" ref="G12:G20">(E12*1000)/F12</f>
        <v>209.21159398618587</v>
      </c>
      <c r="H12" s="6"/>
      <c r="I12" s="3"/>
      <c r="J12" s="3"/>
      <c r="K12" s="3"/>
    </row>
    <row r="13" spans="1:12" ht="14.25">
      <c r="A13" s="40" t="s">
        <v>16</v>
      </c>
      <c r="B13" s="14">
        <v>55078</v>
      </c>
      <c r="C13" s="14">
        <v>300256.6666666667</v>
      </c>
      <c r="D13" s="41">
        <f>(B13*1000)/C13</f>
        <v>183.43639330794764</v>
      </c>
      <c r="E13" s="14">
        <v>55985</v>
      </c>
      <c r="F13" s="14">
        <v>280453.3333333333</v>
      </c>
      <c r="G13" s="41">
        <f t="shared" si="4"/>
        <v>199.6232290577161</v>
      </c>
      <c r="H13" s="5">
        <f>(H11-E6+B13)</f>
        <v>339647</v>
      </c>
      <c r="I13" s="5">
        <f>(I11-F6+C13)</f>
        <v>1780480</v>
      </c>
      <c r="J13" s="5">
        <f>(J11-E13+B13)</f>
        <v>708698</v>
      </c>
      <c r="K13" s="5">
        <f>(K11-F13+C13)</f>
        <v>3663616.666666667</v>
      </c>
      <c r="L13" s="115"/>
    </row>
    <row r="14" spans="1:11" ht="14.25">
      <c r="A14" s="40" t="s">
        <v>17</v>
      </c>
      <c r="B14" s="5">
        <v>46366</v>
      </c>
      <c r="C14" s="5">
        <v>256966.66666666666</v>
      </c>
      <c r="D14" s="41">
        <f>(B14*1000)/C14</f>
        <v>180.43585419639382</v>
      </c>
      <c r="E14" s="5">
        <v>71320</v>
      </c>
      <c r="F14" s="5">
        <v>362916.6666666667</v>
      </c>
      <c r="G14" s="41">
        <f t="shared" si="4"/>
        <v>196.51894374282432</v>
      </c>
      <c r="H14" s="5">
        <f>(H13-E7+B14)</f>
        <v>337404</v>
      </c>
      <c r="I14" s="5">
        <f>(I13-F7+C14)</f>
        <v>1797336.6666666667</v>
      </c>
      <c r="J14" s="5">
        <f>(J13-E14+B14)</f>
        <v>683744</v>
      </c>
      <c r="K14" s="5">
        <f>(K13-F14+C14)</f>
        <v>3557666.666666667</v>
      </c>
    </row>
    <row r="15" spans="1:11" ht="14.25">
      <c r="A15" s="40" t="s">
        <v>18</v>
      </c>
      <c r="B15" s="5">
        <v>62326</v>
      </c>
      <c r="C15" s="5">
        <v>336830</v>
      </c>
      <c r="D15" s="41">
        <f>(B15*1000)/C15</f>
        <v>185.03696226583142</v>
      </c>
      <c r="E15" s="5">
        <v>63933</v>
      </c>
      <c r="F15" s="5">
        <v>325823.3333333333</v>
      </c>
      <c r="G15" s="41">
        <f t="shared" si="4"/>
        <v>196.21983283374428</v>
      </c>
      <c r="H15" s="5">
        <f>(H14-E8+B15)</f>
        <v>343887</v>
      </c>
      <c r="I15" s="5">
        <f>(I14-F8+C15)</f>
        <v>1868706.6666666667</v>
      </c>
      <c r="J15" s="5">
        <f>(J14-E15+B15)</f>
        <v>682137</v>
      </c>
      <c r="K15" s="5">
        <f>(K14-F15+C15)</f>
        <v>3568673.3333333335</v>
      </c>
    </row>
    <row r="16" spans="1:11" ht="14.25">
      <c r="A16" s="40" t="s">
        <v>19</v>
      </c>
      <c r="B16" s="5"/>
      <c r="C16" s="5"/>
      <c r="D16" s="41"/>
      <c r="E16" s="5">
        <v>65641</v>
      </c>
      <c r="F16" s="5">
        <v>339690</v>
      </c>
      <c r="G16" s="41">
        <f t="shared" si="4"/>
        <v>193.2379522505814</v>
      </c>
      <c r="H16" s="5"/>
      <c r="I16" s="5"/>
      <c r="J16" s="5"/>
      <c r="K16" s="5"/>
    </row>
    <row r="17" spans="1:11" ht="14.25">
      <c r="A17" s="40" t="s">
        <v>20</v>
      </c>
      <c r="B17" s="5"/>
      <c r="C17" s="5"/>
      <c r="D17" s="41"/>
      <c r="E17" s="5">
        <v>57194</v>
      </c>
      <c r="F17" s="5">
        <v>292500</v>
      </c>
      <c r="G17" s="41">
        <f t="shared" si="4"/>
        <v>195.53504273504274</v>
      </c>
      <c r="H17" s="5"/>
      <c r="I17" s="5"/>
      <c r="J17" s="5"/>
      <c r="K17" s="5"/>
    </row>
    <row r="18" spans="1:11" ht="14.25">
      <c r="A18" s="40" t="s">
        <v>21</v>
      </c>
      <c r="B18" s="5"/>
      <c r="C18" s="5"/>
      <c r="D18" s="380"/>
      <c r="E18" s="5">
        <v>67277</v>
      </c>
      <c r="F18" s="5">
        <v>348053.3333333333</v>
      </c>
      <c r="G18" s="41">
        <f t="shared" si="4"/>
        <v>193.29508887526816</v>
      </c>
      <c r="H18" s="5"/>
      <c r="I18" s="5"/>
      <c r="J18" s="5"/>
      <c r="K18" s="5"/>
    </row>
    <row r="19" spans="1:11" ht="14.25">
      <c r="A19" s="42" t="s">
        <v>15</v>
      </c>
      <c r="B19" s="43">
        <f>SUM(B13:B18)</f>
        <v>163770</v>
      </c>
      <c r="C19" s="44">
        <f>SUM(C13:C18)</f>
        <v>894053.3333333334</v>
      </c>
      <c r="D19" s="138">
        <f>(B19*1000)/C19</f>
        <v>183.1769916783488</v>
      </c>
      <c r="E19" s="140">
        <f>SUM(E13:E18)</f>
        <v>381350</v>
      </c>
      <c r="F19" s="46">
        <f>SUM(F13:F18)</f>
        <v>1949436.6666666665</v>
      </c>
      <c r="G19" s="139">
        <f t="shared" si="4"/>
        <v>195.62061518626751</v>
      </c>
      <c r="H19" s="47"/>
      <c r="I19" s="47"/>
      <c r="J19" s="47"/>
      <c r="K19" s="47"/>
    </row>
    <row r="20" spans="1:11" ht="14.25">
      <c r="A20" s="42" t="s">
        <v>2</v>
      </c>
      <c r="B20" s="43">
        <f>SUM(B12,B19)</f>
        <v>492025</v>
      </c>
      <c r="C20" s="44">
        <f>SUM(C12,C19)</f>
        <v>2588430</v>
      </c>
      <c r="D20" s="134">
        <f>(B20*1000)/C20</f>
        <v>190.08626851025525</v>
      </c>
      <c r="E20" s="43">
        <f>SUM(E12,E19)</f>
        <v>698482</v>
      </c>
      <c r="F20" s="44">
        <f>SUM(F12,F19)</f>
        <v>3465280</v>
      </c>
      <c r="G20" s="45">
        <f t="shared" si="4"/>
        <v>201.56581863514637</v>
      </c>
      <c r="H20" s="49"/>
      <c r="I20" s="49"/>
      <c r="J20" s="49"/>
      <c r="K20" s="49"/>
    </row>
    <row r="21" spans="1:11" ht="14.25">
      <c r="A21" s="4" t="s">
        <v>159</v>
      </c>
      <c r="B21" s="7"/>
      <c r="C21" s="7"/>
      <c r="D21" s="3"/>
      <c r="E21" s="6"/>
      <c r="F21" s="6"/>
      <c r="G21" s="3"/>
      <c r="H21" s="3"/>
      <c r="I21" s="3"/>
      <c r="J21" s="3"/>
      <c r="K21" s="3"/>
    </row>
    <row r="22" spans="1:11" ht="14.25">
      <c r="A22" s="4" t="s">
        <v>82</v>
      </c>
      <c r="B22" s="7"/>
      <c r="C22" s="7"/>
      <c r="D22" s="3"/>
      <c r="E22" s="6"/>
      <c r="F22" s="6"/>
      <c r="G22" s="3"/>
      <c r="H22" s="3"/>
      <c r="I22" s="3"/>
      <c r="J22" s="3"/>
      <c r="K22" s="3"/>
    </row>
    <row r="23" spans="1:11" ht="14.25">
      <c r="A23" s="4" t="s">
        <v>181</v>
      </c>
      <c r="B23" s="7"/>
      <c r="C23" s="7"/>
      <c r="D23" s="3"/>
      <c r="E23" s="3"/>
      <c r="F23" s="3"/>
      <c r="G23" s="3"/>
      <c r="H23" s="3"/>
      <c r="I23" s="3"/>
      <c r="J23" s="3"/>
      <c r="K23" s="3"/>
    </row>
    <row r="24" spans="1:11" ht="14.25">
      <c r="A24" s="4" t="s">
        <v>81</v>
      </c>
      <c r="B24" s="7"/>
      <c r="C24" s="7"/>
      <c r="D24" s="3"/>
      <c r="E24" s="3"/>
      <c r="F24" s="3"/>
      <c r="G24" s="3"/>
      <c r="H24" s="3"/>
      <c r="I24" s="3"/>
      <c r="J24" s="3"/>
      <c r="K24" s="3"/>
    </row>
    <row r="25" spans="1:3" ht="14.25">
      <c r="A25" s="7"/>
      <c r="B25" s="7"/>
      <c r="C25" s="7"/>
    </row>
    <row r="26" spans="1:11" ht="14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4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4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4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4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4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4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4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4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4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4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4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14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14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14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</sheetData>
  <mergeCells count="5">
    <mergeCell ref="A1:K1"/>
    <mergeCell ref="H4:I4"/>
    <mergeCell ref="J4:K4"/>
    <mergeCell ref="E4:G4"/>
    <mergeCell ref="B4:D4"/>
  </mergeCells>
  <printOptions horizontalCentered="1"/>
  <pageMargins left="0.07874015748031496" right="0.07874015748031496" top="0.5905511811023623" bottom="0.5905511811023623" header="0.5118110236220472" footer="0.5118110236220472"/>
  <pageSetup horizontalDpi="1200" verticalDpi="1200" orientation="portrait" paperSize="9" scale="92" r:id="rId2"/>
  <ignoredErrors>
    <ignoredError sqref="D12 D19:D20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Ministério da Agricultura</dc:creator>
  <cp:keywords/>
  <dc:description/>
  <cp:lastModifiedBy>Usuário do Windows</cp:lastModifiedBy>
  <cp:lastPrinted>2013-10-04T18:40:31Z</cp:lastPrinted>
  <dcterms:created xsi:type="dcterms:W3CDTF">2000-10-30T17:12:15Z</dcterms:created>
  <dcterms:modified xsi:type="dcterms:W3CDTF">2013-10-11T11:58:11Z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