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Indicadores" sheetId="3" r:id="rId3"/>
    <sheet name="Total-Vencimento" sheetId="4" state="hidden" r:id="rId4"/>
    <sheet name="Liberações-14" sheetId="5" r:id="rId5"/>
    <sheet name="Estoques" sheetId="6" r:id="rId6"/>
    <sheet name="Cotação Mensal" sheetId="7" r:id="rId7"/>
    <sheet name="Exp.Agronegócio" sheetId="8" r:id="rId8"/>
    <sheet name="Total Exp.sacas" sheetId="9" r:id="rId9"/>
    <sheet name="Exp.Verde" sheetId="10" r:id="rId10"/>
    <sheet name="Exp.Solúvel" sheetId="11" r:id="rId11"/>
    <sheet name="Exp.Torrado" sheetId="12" r:id="rId12"/>
    <sheet name="Exp.Outs Ext." sheetId="13" r:id="rId13"/>
    <sheet name="Exp.Destino-Ano" sheetId="14" r:id="rId14"/>
    <sheet name="Total Imp.sacas" sheetId="15" r:id="rId15"/>
    <sheet name="Saf.2014" sheetId="16" r:id="rId16"/>
    <sheet name="Saf.2013" sheetId="17" r:id="rId17"/>
    <sheet name="Saf.2012" sheetId="18" r:id="rId18"/>
    <sheet name="Café Ranking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alegria" localSheetId="15">'[35]Spred-09'!#REF!</definedName>
    <definedName name="alegria">'[7]Spred-09'!#REF!</definedName>
    <definedName name="aplicações" localSheetId="15">'[34]Spred-09'!#REF!</definedName>
    <definedName name="aplicações">'[6]Spred-09'!#REF!</definedName>
    <definedName name="_xlnm.Print_Area" localSheetId="0">'Capa'!$A$1:$J$63</definedName>
    <definedName name="_xlnm.Print_Area" localSheetId="1">'C-Capa'!$A$1:$B$64</definedName>
    <definedName name="_xlnm.Print_Area" localSheetId="5">'Estoques'!$A$1:$H$24</definedName>
    <definedName name="_xlnm.Print_Area" localSheetId="7">'Exp.Agronegócio'!$A$1:$G$37</definedName>
    <definedName name="_xlnm.Print_Area" localSheetId="2">'Indicadores'!$A$1:$S$43</definedName>
    <definedName name="_xlnm.Print_Area" localSheetId="4">'Liberações-14'!$A$1:$L$40</definedName>
    <definedName name="_xlnm.Print_Area" localSheetId="3">'Total-Vencimento'!$A$1:$M$47</definedName>
    <definedName name="banco" localSheetId="15">'[39]Spred-09'!#REF!,'[39]Spred-09'!$E$7:$L$7</definedName>
    <definedName name="banco">'[11]Spred-09'!#REF!,'[11]Spred-09'!$E$7:$L$7</definedName>
    <definedName name="banvco" localSheetId="4">'[21]Spred-09'!#REF!,'[21]Spred-09'!$E$7:$L$7</definedName>
    <definedName name="banvco" localSheetId="15">'[37]Spred-09'!#REF!,'[37]Spred-09'!$E$7:$L$7</definedName>
    <definedName name="banvco">'[9]Spred-09'!#REF!,'[9]Spred-09'!$E$7:$L$7</definedName>
    <definedName name="ca" localSheetId="4">'[26]Spred-09'!#REF!</definedName>
    <definedName name="ca" localSheetId="15">'[33]Spred-09'!#REF!</definedName>
    <definedName name="ca">'[5]Spred-09'!#REF!</definedName>
    <definedName name="caf" localSheetId="4">'[20]Spred-09'!#REF!</definedName>
    <definedName name="caf" localSheetId="15">'[33]Spred-09'!#REF!</definedName>
    <definedName name="caf">'[5]Spred-09'!#REF!</definedName>
    <definedName name="CAFCENT">'[15]Spred-09'!#REF!</definedName>
    <definedName name="cafe" localSheetId="4">'[23]Spred-09'!#REF!</definedName>
    <definedName name="cafe" localSheetId="15">'[30]Spred-09'!#REF!</definedName>
    <definedName name="cafe">'[2]Spred-09'!#REF!</definedName>
    <definedName name="CAFE´" localSheetId="4">'[22]Spred-09'!#REF!,'[22]Spred-09'!$E$7:$L$7</definedName>
    <definedName name="CAFE´" localSheetId="15">'[40]Spred-09'!#REF!,'[40]Spred-09'!$E$7:$L$7</definedName>
    <definedName name="CAFE´">'[12]Spred-09'!#REF!,'[12]Spred-09'!$E$7:$L$7</definedName>
    <definedName name="cafes" localSheetId="15">'[34]Spred-09'!#REF!</definedName>
    <definedName name="cafes">'[6]Spred-09'!#REF!</definedName>
    <definedName name="cafés" localSheetId="15">'[33]Spred-09'!#REF!,'[33]Spred-09'!$E$7:$L$7</definedName>
    <definedName name="cafés">'[5]Spred-09'!#REF!,'[5]Spred-09'!$E$7:$L$7</definedName>
    <definedName name="cartao" localSheetId="15">'[35]Spred-09'!#REF!</definedName>
    <definedName name="cartao">'[7]Spred-09'!#REF!</definedName>
    <definedName name="cof" localSheetId="15">'[30]Spred-09'!#REF!,'[30]Spred-09'!$D$7:$K$7</definedName>
    <definedName name="cof">'[2]Spred-09'!#REF!,'[2]Spred-09'!$D$7:$K$7</definedName>
    <definedName name="contrato" localSheetId="15">'[35]Spred-09'!#REF!,'[35]Spred-09'!$E$7:$L$7</definedName>
    <definedName name="contrato">'[7]Spred-09'!#REF!,'[7]Spred-09'!$E$7:$L$7</definedName>
    <definedName name="contratos" localSheetId="15">'[30]Spred-09'!#REF!</definedName>
    <definedName name="contratos">'[2]Spred-09'!#REF!</definedName>
    <definedName name="deposito" localSheetId="15">'[30]Spred-09'!#REF!,'[30]Spred-09'!$D$7:$K$7</definedName>
    <definedName name="deposito">'[2]Spred-09'!#REF!,'[2]Spred-09'!$D$7:$K$7</definedName>
    <definedName name="EMPRESG0">'[16]Spred-09'!#REF!</definedName>
    <definedName name="fazenda" localSheetId="15">'[32]Spred-09'!#REF!</definedName>
    <definedName name="fazenda">'[4]Spred-09'!#REF!</definedName>
    <definedName name="FECHADO" localSheetId="4">'[25]Spred-09'!#REF!</definedName>
    <definedName name="FECHADO">'[15]Spred-09'!#REF!</definedName>
    <definedName name="fernando" localSheetId="15">'[38]Spred-09'!#REF!,'[38]Spred-09'!$E$7:$L$7</definedName>
    <definedName name="fernando">'[10]Spred-09'!#REF!,'[10]Spred-09'!$E$7:$L$7</definedName>
    <definedName name="fi" localSheetId="15">'[30]Spred-09'!#REF!,'[30]Spred-09'!$D$7:$K$7</definedName>
    <definedName name="fi">'[2]Spred-09'!#REF!,'[2]Spred-09'!$D$7:$K$7</definedName>
    <definedName name="filmes" localSheetId="15">'[36]Spred-09'!#REF!</definedName>
    <definedName name="filmes">'[8]Spred-09'!#REF!</definedName>
    <definedName name="financiar">'[2]Spred-09'!#REF!</definedName>
    <definedName name="finorme" localSheetId="15">'[30]Spred-09'!#REF!</definedName>
    <definedName name="finorme">'[2]Spred-09'!#REF!</definedName>
    <definedName name="funco">'[14]Spred-09'!#REF!</definedName>
    <definedName name="funcodefesa">'[2]Spred-09'!#REF!,'[2]Spred-09'!$D$7:$K$23</definedName>
    <definedName name="FUNDO" localSheetId="4">'[23]Spred-09'!#REF!</definedName>
    <definedName name="FUNDO" localSheetId="15">'[41]Spred-09'!#REF!</definedName>
    <definedName name="FUNDO">'[13]Spred-09'!#REF!</definedName>
    <definedName name="inorme" localSheetId="15">'[30]Spred-09'!#REF!</definedName>
    <definedName name="inorme">'[2]Spred-09'!#REF!</definedName>
    <definedName name="jogo" localSheetId="4">'[28]Spred-09'!#REF!</definedName>
    <definedName name="jogo" localSheetId="15">'[34]Spred-09'!#REF!</definedName>
    <definedName name="jogo">'[6]Spred-09'!#REF!</definedName>
    <definedName name="JOGOS">'[14]Spred-09'!#REF!</definedName>
    <definedName name="jose" localSheetId="15">'[33]Spred-09'!#REF!</definedName>
    <definedName name="jose">'[5]Spred-09'!#REF!</definedName>
    <definedName name="li" localSheetId="4">'[26]Spred-09'!#REF!,'[26]Spred-09'!$E$7:$L$7</definedName>
    <definedName name="li" localSheetId="15">'[33]Spred-09'!#REF!,'[33]Spred-09'!$E$7:$L$7</definedName>
    <definedName name="li">'[5]Spred-09'!#REF!,'[5]Spred-09'!$E$7:$L$7</definedName>
    <definedName name="liber" localSheetId="4">'[19]Spred-09'!#REF!</definedName>
    <definedName name="liber" localSheetId="15">'[30]Spred-09'!#REF!</definedName>
    <definedName name="liber">'[2]Spred-09'!#REF!</definedName>
    <definedName name="lier" localSheetId="15">'[36]Spred-09'!#REF!,'[36]Spred-09'!$E$7:$L$7</definedName>
    <definedName name="lier">'[8]Spred-09'!#REF!,'[8]Spred-09'!$E$7:$L$7</definedName>
    <definedName name="limpa" localSheetId="4">'[24]Spred-09'!#REF!,'[24]Spred-09'!$E$7:$L$7</definedName>
    <definedName name="limpa">'[17]Spred-09'!#REF!,'[17]Spred-09'!$E$7:$L$7</definedName>
    <definedName name="lits" localSheetId="15">'[30]Spred-09'!#REF!,'[30]Spred-09'!$D$7:$K$7</definedName>
    <definedName name="lits">'[2]Spred-09'!#REF!,'[2]Spred-09'!$D$7:$K$7</definedName>
    <definedName name="memorando" localSheetId="15">'[33]Spred-09'!#REF!</definedName>
    <definedName name="memorando">'[5]Spred-09'!#REF!</definedName>
    <definedName name="ministerio" localSheetId="15">'[35]Spred-09'!#REF!,'[35]Spred-09'!$E$7:$L$7</definedName>
    <definedName name="ministerio">'[7]Spred-09'!#REF!,'[7]Spred-09'!$E$7:$L$7</definedName>
    <definedName name="naofodr" localSheetId="15">'[30]Spred-09'!#REF!</definedName>
    <definedName name="naofodr">'[2]Spred-09'!#REF!</definedName>
    <definedName name="offe" localSheetId="15">'[34]Spred-09'!#REF!</definedName>
    <definedName name="offe">'[6]Spred-09'!#REF!</definedName>
    <definedName name="orçamento" localSheetId="15">'[36]Spred-09'!#REF!</definedName>
    <definedName name="orçamento">'[8]Spred-09'!#REF!</definedName>
    <definedName name="p" localSheetId="4">'[28]Spred-09'!#REF!</definedName>
    <definedName name="p" localSheetId="15">'[34]Spred-09'!#REF!</definedName>
    <definedName name="p">'[6]Spred-09'!#REF!</definedName>
    <definedName name="pa" localSheetId="15">'[34]Spred-09'!#REF!</definedName>
    <definedName name="pa">'[6]Spred-09'!#REF!</definedName>
    <definedName name="padrao">'[15]Spred-09'!#REF!</definedName>
    <definedName name="pal" localSheetId="15">'[30]Spred-09'!#REF!,'[30]Spred-09'!$D$7:$K$7</definedName>
    <definedName name="pal">'[2]Spred-09'!#REF!,'[2]Spred-09'!$D$7:$K$7</definedName>
    <definedName name="paul" localSheetId="4">'[19]Spred-09'!#REF!,'[19]Spred-09'!$D$7:$K$7</definedName>
    <definedName name="paul" localSheetId="15">'[30]Spred-09'!#REF!,'[30]Spred-09'!$D$7:$K$7</definedName>
    <definedName name="paul">'[2]Spred-09'!#REF!,'[2]Spred-09'!$D$7:$K$7</definedName>
    <definedName name="paulo" localSheetId="4">'[26]Spred-09'!#REF!</definedName>
    <definedName name="paulo" localSheetId="15">'[31]Spred-09'!#REF!</definedName>
    <definedName name="paulo">'[3]Spred-09'!#REF!</definedName>
    <definedName name="pcafe">'[2]Spred-09'!#REF!,'[2]Spred-09'!$D$7:$K$23</definedName>
    <definedName name="Planilha_1ÁreaTotal" localSheetId="4">'[19]Spred-09'!#REF!,'[19]Spred-09'!$D$7:$K$23</definedName>
    <definedName name="Planilha_1ÁreaTotal" localSheetId="15">'[30]Spred-09'!#REF!,'[30]Spred-09'!$D$7:$K$23</definedName>
    <definedName name="Planilha_1ÁreaTotal">'[2]Spred-09'!#REF!,'[2]Spred-09'!$D$7:$K$23</definedName>
    <definedName name="Planilha_1CabGráfico" localSheetId="4">'[19]Spred-09'!#REF!</definedName>
    <definedName name="Planilha_1CabGráfico" localSheetId="15">'[30]Spred-09'!#REF!</definedName>
    <definedName name="Planilha_1CabGráfico">'[2]Spred-09'!#REF!</definedName>
    <definedName name="Planilha_1TítCols" localSheetId="4">'[19]Spred-09'!#REF!,'[19]Spred-09'!$D$7:$K$7</definedName>
    <definedName name="Planilha_1TítCols" localSheetId="15">'[30]Spred-09'!#REF!,'[30]Spred-09'!$D$7:$K$7</definedName>
    <definedName name="Planilha_1TítCols">'[2]Spred-09'!#REF!,'[2]Spred-09'!$D$7:$K$7</definedName>
    <definedName name="Planilha_1TítLins" localSheetId="4">'[19]Spred-09'!#REF!</definedName>
    <definedName name="Planilha_1TítLins" localSheetId="15">'[30]Spred-09'!#REF!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 localSheetId="4">'[27]Spred-09'!#REF!,'[27]Spred-09'!$E$7:$L$7</definedName>
    <definedName name="sim" localSheetId="15">'[32]Spred-09'!#REF!,'[32]Spred-09'!$E$7:$L$7</definedName>
    <definedName name="sim">'[4]Spred-09'!#REF!,'[4]Spred-09'!$E$7:$L$7</definedName>
    <definedName name="time" localSheetId="4">'[21]Spred-09'!#REF!</definedName>
    <definedName name="time" localSheetId="15">'[37]Spred-09'!#REF!</definedName>
    <definedName name="time">'[9]Spred-09'!#REF!</definedName>
    <definedName name="_xlnm.Print_Titles" localSheetId="7">'Exp.Agronegócio'!$1:$11</definedName>
    <definedName name="vaf" localSheetId="15">'[34]Spred-09'!#REF!,'[34]Spred-09'!$E$7:$L$7</definedName>
    <definedName name="vaf">'[6]Spred-09'!#REF!,'[6]Spred-09'!$E$7:$L$7</definedName>
    <definedName name="valores" localSheetId="4">'[27]Spred-09'!#REF!</definedName>
    <definedName name="valores" localSheetId="15">'[32]Spred-09'!#REF!</definedName>
    <definedName name="valores">'[4]Spred-09'!#REF!</definedName>
    <definedName name="voce" localSheetId="15">'[33]Spred-09'!#REF!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<sst xmlns="http://schemas.openxmlformats.org/spreadsheetml/2006/main" count="895" uniqueCount="401">
  <si>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</si>
  <si>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</si>
  <si>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</si>
  <si>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</si>
  <si>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</si>
  <si>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</si>
  <si>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</si>
  <si>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</si>
  <si>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</si>
  <si>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</si>
  <si>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</si>
  <si>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</si>
  <si>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</si>
  <si>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</si>
  <si>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</si>
  <si>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</si>
  <si>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</si>
  <si>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</si>
  <si>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</si>
  <si>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</si>
  <si>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</si>
  <si>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</si>
  <si>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</si>
  <si>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</si>
  <si>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</si>
  <si>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</si>
  <si>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</si>
  <si>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</si>
  <si>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</si>
  <si>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</si>
  <si>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</si>
  <si>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</si>
  <si>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</si>
  <si>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</si>
  <si>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</si>
  <si>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</si>
  <si>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</si>
  <si>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</si>
  <si>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</si>
  <si>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</si>
  <si>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</si>
  <si>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</si>
  <si>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</si>
  <si>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</si>
  <si>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</si>
  <si>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</si>
  <si>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</si>
  <si>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</si>
  <si>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</si>
  <si>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</si>
  <si>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</si>
  <si>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</si>
  <si>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</si>
  <si>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</si>
  <si>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</si>
  <si>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</si>
  <si>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</si>
  <si>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</si>
  <si>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</si>
  <si>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</si>
  <si>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</si>
  <si>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</si>
  <si>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</si>
  <si>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</si>
  <si>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</si>
  <si>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</si>
  <si>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</si>
  <si>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</si>
  <si>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</si>
  <si>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</si>
  <si>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</si>
  <si>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</si>
  <si>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</si>
  <si>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</si>
  <si>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</si>
  <si>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</si>
  <si>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</si>
  <si>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</si>
  <si>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</si>
  <si>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</si>
  <si>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</si>
  <si>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</si>
  <si>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</si>
  <si>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</si>
  <si>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</si>
  <si>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</si>
  <si>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</si>
  <si>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</si>
  <si>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</si>
  <si>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</si>
  <si>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</si>
  <si>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</si>
  <si>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</si>
  <si>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</si>
  <si>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</si>
  <si>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</si>
  <si>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</si>
  <si>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</si>
  <si>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</si>
  <si>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</si>
  <si>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</si>
  <si>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</si>
  <si>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</si>
  <si>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</si>
  <si>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</si>
  <si>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</si>
  <si>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</si>
  <si>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</si>
  <si>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</si>
  <si>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</si>
  <si>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</si>
  <si>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</si>
  <si>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</si>
  <si>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</si>
  <si>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</si>
  <si>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</si>
  <si>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</si>
  <si>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</si>
  <si>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</si>
  <si>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</si>
  <si>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</si>
  <si>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</si>
  <si>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</si>
  <si>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</si>
  <si>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</si>
  <si>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</si>
  <si>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</si>
  <si>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</si>
  <si>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</si>
  <si>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</si>
  <si>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</si>
  <si>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</si>
  <si>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</si>
  <si>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</si>
  <si>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</si>
  <si>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</si>
  <si>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</si>
  <si>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</si>
  <si>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</si>
  <si>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</si>
  <si>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</si>
  <si>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</si>
  <si>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</si>
  <si>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</si>
  <si>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</si>
  <si>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</si>
  <si>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</si>
  <si>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</si>
  <si>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</si>
  <si>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</si>
  <si>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</si>
  <si>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</si>
  <si>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</si>
  <si>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</si>
  <si>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</si>
  <si>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</si>
  <si>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</si>
  <si>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</si>
  <si>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</si>
  <si>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</si>
  <si>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</si>
  <si>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</si>
  <si>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</si>
  <si>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</si>
  <si>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</si>
  <si>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</si>
  <si>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</si>
  <si>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</si>
  <si>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</si>
  <si>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</si>
  <si>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</si>
  <si>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</si>
  <si>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</si>
  <si>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</si>
  <si>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</si>
  <si>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</si>
  <si>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</si>
  <si>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</si>
  <si>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</si>
  <si>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</si>
  <si>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</si>
  <si>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</si>
  <si>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</si>
  <si>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</si>
  <si>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</si>
  <si>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</si>
  <si>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</si>
  <si>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</si>
  <si>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</si>
  <si>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</si>
  <si>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</si>
  <si>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</si>
  <si>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</si>
  <si>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</si>
  <si>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</si>
  <si>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</si>
  <si>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</si>
  <si>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</si>
  <si>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</si>
  <si>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INDICADORES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</si>
  <si>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</si>
  <si>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</si>
  <si>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t>3.1. Consumo per capita - kg/habitante ano</t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</si>
  <si>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</si>
  <si>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</si>
  <si>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</si>
  <si>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</si>
  <si>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</si>
  <si>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</si>
  <si>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</si>
  <si>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</si>
  <si>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</si>
  <si>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</si>
  <si>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</si>
  <si>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</si>
  <si>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</si>
  <si>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</si>
  <si>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</si>
  <si>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</si>
  <si>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</si>
  <si>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</si>
  <si>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</si>
  <si>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</si>
  <si>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</si>
  <si>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Fonte: AgroStat Brasil a partir de dados da SECEX/MDIC</t>
  </si>
  <si>
    <t xml:space="preserve">Produção, Exportação e Consumo Mundial de Café (RANKING) </t>
  </si>
  <si>
    <t>2011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</si>
  <si>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</si>
  <si>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</si>
  <si>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</si>
  <si>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</si>
  <si>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</si>
  <si>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US$ (FOB)</t>
  </si>
  <si>
    <t>SC/60 kg</t>
  </si>
  <si>
    <t>CASCAS, PELÍCULAS DE CAFÉ E SUCEDANEOS</t>
  </si>
  <si>
    <t>EXPORTAÇÕES BRASILEIRAS DE CAFÉS</t>
  </si>
  <si>
    <t xml:space="preserve">CASCAS, PELÍCULAS DE CAFÉ </t>
  </si>
  <si>
    <t>BEBIDAS</t>
  </si>
  <si>
    <t xml:space="preserve">Cotação Mensal dos Preços de Cafés Recebidos pelos produtores  </t>
  </si>
  <si>
    <t>Sul e Centro-Oeste</t>
  </si>
  <si>
    <t>Triângulo, Alto Paranaiba e Noroeste</t>
  </si>
  <si>
    <t>Norte, Jequitinhonha e Mucuri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</si>
  <si>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</si>
  <si>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</si>
  <si>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</si>
  <si>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</si>
  <si>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</si>
  <si>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</si>
  <si>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</si>
  <si>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</si>
  <si>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</si>
  <si>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</si>
  <si>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</si>
  <si>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</si>
  <si>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</si>
  <si>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</si>
  <si>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</si>
  <si>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</si>
  <si>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</si>
  <si>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</si>
  <si>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UCRANIA </t>
  </si>
  <si>
    <t xml:space="preserve">  ARGENTINA </t>
  </si>
  <si>
    <t xml:space="preserve">  ARABIA SAUDITA </t>
  </si>
  <si>
    <t xml:space="preserve">  HUNGRIA </t>
  </si>
  <si>
    <t xml:space="preserve">  CHILE </t>
  </si>
  <si>
    <t xml:space="preserve">  PARAGUAI </t>
  </si>
  <si>
    <t xml:space="preserve">  URUGUAI </t>
  </si>
  <si>
    <t xml:space="preserve">  BOLIVIA </t>
  </si>
  <si>
    <t xml:space="preserve">  MEXICO </t>
  </si>
  <si>
    <t>Fax:         (61) 3322-0337</t>
  </si>
  <si>
    <t xml:space="preserve">   OUTROS</t>
  </si>
  <si>
    <t xml:space="preserve">  MALASIA </t>
  </si>
  <si>
    <t xml:space="preserve">  TAIWAN FORMOSA </t>
  </si>
  <si>
    <t>CASCAS, PELÍCULAS</t>
  </si>
  <si>
    <t xml:space="preserve">  CINGAPURA </t>
  </si>
  <si>
    <t>Secretário-Executivo: JOSÉ GERARDO FONTELLES</t>
  </si>
  <si>
    <t xml:space="preserve">Zona da Mata, Rio Doce    e Central </t>
  </si>
  <si>
    <t>SAFRA  2013</t>
  </si>
  <si>
    <t>6. Participação das exportações brasileiras de cafés em</t>
  </si>
  <si>
    <t xml:space="preserve">  ESLOVENIA,REP </t>
  </si>
  <si>
    <t>Uganda</t>
  </si>
  <si>
    <t>2012</t>
  </si>
  <si>
    <t>Costa Rica</t>
  </si>
  <si>
    <t>PESCADOS</t>
  </si>
  <si>
    <t>ANIMAIS VIVOS (EXCETO PESCADOS)</t>
  </si>
  <si>
    <t>Selecione: Café</t>
  </si>
  <si>
    <t>CHÁ, MATE E ESPECIARIAS</t>
  </si>
  <si>
    <t>ANO 15º.</t>
  </si>
  <si>
    <t>CAFÉ - Média Mensal dos Preços Recebidos pelos Produtores - 2013/2014</t>
  </si>
  <si>
    <t xml:space="preserve">Tipo C Interno 500 </t>
  </si>
  <si>
    <t xml:space="preserve"> Tipo C Interno 500 </t>
  </si>
  <si>
    <t>Safra Produção Final - 2013 - 2012</t>
  </si>
  <si>
    <t>Previsão de Safra - 2014</t>
  </si>
  <si>
    <t>2003 a 2014</t>
  </si>
  <si>
    <t>(3) 2014 - Estimativa</t>
  </si>
  <si>
    <t>RANKING POR VALORES DE 2014</t>
  </si>
  <si>
    <t>(14/13)</t>
  </si>
  <si>
    <t>ESTOQUES PRIVADOS E PÚBLICOS DE CAFÉ NO BRASIL</t>
  </si>
  <si>
    <t>ANO</t>
  </si>
  <si>
    <t>ESTOQUES PRIVADOS</t>
  </si>
  <si>
    <t>TOTAL GERAL</t>
  </si>
  <si>
    <t>Total</t>
  </si>
  <si>
    <t>DCAF</t>
  </si>
  <si>
    <t>CONAB</t>
  </si>
  <si>
    <t>Fontes: CONAB</t>
  </si>
  <si>
    <t>PÚBLICOS</t>
  </si>
  <si>
    <t>Estoques privados realizados com base no levantamento efetuado pela CONAB em 31.03.</t>
  </si>
  <si>
    <t xml:space="preserve">COMPANHIA NACIONAL DE ABASTECIMENTO </t>
  </si>
  <si>
    <t>5.3. Pesquisa Cafeeira</t>
  </si>
  <si>
    <t>2013</t>
  </si>
  <si>
    <t xml:space="preserve">  NICARAGUA </t>
  </si>
  <si>
    <t>Estoques Privados e Públicos de Café no Brasil</t>
  </si>
  <si>
    <t xml:space="preserve">  INDONESIA </t>
  </si>
  <si>
    <t xml:space="preserve">  GEORGIA,REPDA </t>
  </si>
  <si>
    <t>Ministro: NERI GELLER</t>
  </si>
  <si>
    <t>LÁCTEOS</t>
  </si>
  <si>
    <t>Secretária da SPAE: CLEIDE EDVIRGES SANTOS LAIA</t>
  </si>
  <si>
    <r>
      <t xml:space="preserve">2014 </t>
    </r>
    <r>
      <rPr>
        <b/>
        <vertAlign val="superscript"/>
        <sz val="14"/>
        <color indexed="12"/>
        <rFont val="Arial"/>
        <family val="2"/>
      </rPr>
      <t>(1)</t>
    </r>
  </si>
  <si>
    <r>
      <t xml:space="preserve">21,0 </t>
    </r>
    <r>
      <rPr>
        <b/>
        <sz val="9"/>
        <rFont val="Arial"/>
        <family val="2"/>
      </rPr>
      <t>(3)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</si>
  <si>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</si>
  <si>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</si>
  <si>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</t>
    </r>
  </si>
  <si>
    <r>
      <t>3.</t>
    </r>
    <r>
      <rPr>
        <b/>
        <sz val="13"/>
        <rFont val="Arial"/>
        <family val="2"/>
      </rPr>
      <t xml:space="preserve"> Consumo interno de café T&amp;M e Solúvel - milhões/sc </t>
    </r>
  </si>
  <si>
    <t>TOTAL DAS EXPORTAÇÕES BRASILEIRAS DE CAFÉS</t>
  </si>
  <si>
    <t>TOTAL DAS IMPORTAÇÕES BRASILEIRAS DE CAFÉS</t>
  </si>
  <si>
    <t xml:space="preserve">Indicadores de Desempenho da Cafeicultura Brasileira - 2003 a 2014  </t>
  </si>
  <si>
    <t>SAFRA  2014</t>
  </si>
  <si>
    <t>(2).</t>
  </si>
  <si>
    <t>http://www.agricultura.gov.br/vegetal/cafe/estatisticas</t>
  </si>
  <si>
    <t>4. Estoques Públicos e Privados - milhões/sc</t>
  </si>
  <si>
    <t>Total das Exportações Brasileiras de Cafés em sacas de 60 kg (Secex)</t>
  </si>
  <si>
    <t>Total das Importações Brasileiras de Cafés em sacas de 60 kg (Secex)</t>
  </si>
  <si>
    <t>Produção Mundial - Produtores</t>
  </si>
  <si>
    <t>Exportação Mundial - Produtores</t>
  </si>
  <si>
    <t>Consumo Interno - Produtores</t>
  </si>
  <si>
    <t xml:space="preserve">Produção, Exportação Mundial e Consumo Interno de Café </t>
  </si>
  <si>
    <t xml:space="preserve">  IRLANDA </t>
  </si>
  <si>
    <t xml:space="preserve">SUCOS </t>
  </si>
  <si>
    <t xml:space="preserve">  CHINA </t>
  </si>
  <si>
    <t>CACAU E SEUS PRODUTOS</t>
  </si>
  <si>
    <t>Ministério da Agricultura, Pecuária e Abastecimento - MAPA</t>
  </si>
  <si>
    <t>Secretaria de Produção e Agroenergia - SPAE</t>
  </si>
  <si>
    <t>Departamento do Café - DCAF</t>
  </si>
  <si>
    <t>Linhas de crédito destinadas a financiamentos ao amparo de recursos do Fundo de Defesa da Economia Cafeeira - FUNCAFÉ Ano Base 2014 (LIBERAÇÕES)</t>
  </si>
  <si>
    <t xml:space="preserve">Lei Orçamentaria Anual nº 12.952 de 21/01/2014, Resoluções nºs 4.325 de 25/04/2014 e 4.340 de 20/06/2014  </t>
  </si>
  <si>
    <t>(R$)</t>
  </si>
  <si>
    <t>AGENTES FINANCEIROS</t>
  </si>
  <si>
    <t>Total Contratado</t>
  </si>
  <si>
    <t>MODALIDADES</t>
  </si>
  <si>
    <t>Saldo a liberar</t>
  </si>
  <si>
    <t>Custeio</t>
  </si>
  <si>
    <t>Estocagem</t>
  </si>
  <si>
    <t>FAC</t>
  </si>
  <si>
    <t>Capital de Giro para Ind. de Café Solúvel</t>
  </si>
  <si>
    <t xml:space="preserve">Capital de Giro para Ind. de Torrefação de Café </t>
  </si>
  <si>
    <t xml:space="preserve">Capital de Giro para Cooperativas de Produção </t>
  </si>
  <si>
    <t>Recuperação de cafezais danificados</t>
  </si>
  <si>
    <t>Contratos de Opções e de Operações em Mercados Futuros</t>
  </si>
  <si>
    <t>Total liberado</t>
  </si>
  <si>
    <t>Banco ABC Brasil S.A.</t>
  </si>
  <si>
    <t>Banco Banestes S.A.</t>
  </si>
  <si>
    <t>Banco Bicbanco S.A.</t>
  </si>
  <si>
    <t>Banco BNP Paribas Brasil S.A.</t>
  </si>
  <si>
    <t>Banco BPN Brasil Banco Múltiplo S.A.</t>
  </si>
  <si>
    <t>Banco Bradesco S.A.</t>
  </si>
  <si>
    <t>Banco Cooperativo do Brasil S.A. - Bancoob</t>
  </si>
  <si>
    <t>Banco de Desenvolvimento de Minas Gerais</t>
  </si>
  <si>
    <t>Banco de Tokyo S.A.</t>
  </si>
  <si>
    <t>Banco do Brasil S.A.</t>
  </si>
  <si>
    <t>Banco Fibra S.A.</t>
  </si>
  <si>
    <t>Banco Itaú Unibanco S.A.</t>
  </si>
  <si>
    <t>Banco Original S.A.</t>
  </si>
  <si>
    <t xml:space="preserve">Banco Pine S.A. </t>
  </si>
  <si>
    <t>Banco RaboBank S.A.</t>
  </si>
  <si>
    <t>Banco Ribeirão Preto S.A.</t>
  </si>
  <si>
    <t>Banco Safra S.A.</t>
  </si>
  <si>
    <t>Banco Santander Brasil  S.A.</t>
  </si>
  <si>
    <t>Banco Votorantim S.A.</t>
  </si>
  <si>
    <t>Cooperativa Central de Crédito de Minas Gerais - Crediminas</t>
  </si>
  <si>
    <t>Cooperativa Central de Crédito do Espírito Santo - Central ES</t>
  </si>
  <si>
    <t>Cooperativa de Crédio de Livre Ad. da Região de Alpinópolis-Credialp</t>
  </si>
  <si>
    <t>Cooperativa de Crédito de Livre Ad.de Carmo do Rio Claro-Credicarmo</t>
  </si>
  <si>
    <t>Cooperativa de Crédito de Livre Ad.do Sudoeste de MG e Nordeste de SP-Agrocredi</t>
  </si>
  <si>
    <t>Cooperativa de Crédito de Livre Admissão de Patrocínio-Coopacredi</t>
  </si>
  <si>
    <t>Cooperativa de Crédito de Livre Admissão da Região de Varginha-Credivar</t>
  </si>
  <si>
    <t>Fonte: SIAFI-FUNCAFÉ UG 130137</t>
  </si>
  <si>
    <t>Recursos do FUNCAFÉ liberados aos Agentes Financeiros - 2014</t>
  </si>
  <si>
    <t>Diretor do DCAF: RODOLFO OSORIO DE OLIVEIRA</t>
  </si>
  <si>
    <t>(1) 2014 com base no 3º Levantamento de Safra da CONAB - Setembro/14</t>
  </si>
  <si>
    <t>TERCEIRO LEVANTAMENTO</t>
  </si>
  <si>
    <t xml:space="preserve"> - Outubro/2014 - </t>
  </si>
  <si>
    <t>(2) 2014 - De Janeiro a Outubro</t>
  </si>
  <si>
    <t>(4) 2014 - De Janeiro a Setembro</t>
  </si>
  <si>
    <t>Jan a Out/2014</t>
  </si>
  <si>
    <t>Jan a Out/2013</t>
  </si>
  <si>
    <t>Jan a Out/14</t>
  </si>
  <si>
    <t>Jan a Out/13</t>
  </si>
  <si>
    <r>
      <t xml:space="preserve">31,64 </t>
    </r>
    <r>
      <rPr>
        <b/>
        <sz val="9"/>
        <rFont val="Arial"/>
        <family val="2"/>
      </rPr>
      <t>(4)</t>
    </r>
  </si>
  <si>
    <r>
      <t xml:space="preserve">410,71 </t>
    </r>
    <r>
      <rPr>
        <b/>
        <sz val="9"/>
        <rFont val="Arial"/>
        <family val="2"/>
      </rPr>
      <t>(2)</t>
    </r>
  </si>
  <si>
    <r>
      <t>6,4</t>
    </r>
    <r>
      <rPr>
        <b/>
        <sz val="9"/>
        <rFont val="Arial"/>
        <family val="2"/>
      </rPr>
      <t xml:space="preserve"> (2)</t>
    </r>
  </si>
  <si>
    <t xml:space="preserve">Posição: 11/11/2014  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</si>
</sst>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_(* #,##0.0000_);_(* \(#,##0.0000\);_(* &quot;-&quot;??_);_(@_)"/>
    <numFmt numFmtId="177" formatCode="_-* #,##0_-;\-* #,##0_-;_-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0_);_(* \(#,##0.00\);_(* \-??_);_(@_)"/>
    <numFmt numFmtId="186" formatCode="mm/yy"/>
    <numFmt numFmtId="187" formatCode="_(* #,##0.0_);_(* \(#,##0.0\);_(* \-??_);_(@_)"/>
    <numFmt numFmtId="188" formatCode="_(* #,##0.0000000_);_(* \(#,##0.0000000\);_(* \-_);_(@_)"/>
    <numFmt numFmtId="189" formatCode="_(* #,##0_);_(* \(#,##0\);_(* \-??_);_(@_)"/>
    <numFmt numFmtId="190" formatCode="_(* #,##0.0_);_(* \(#,##0.0\);_(* \-?_);_(@_)"/>
    <numFmt numFmtId="191" formatCode="_(* #,##0.00_);_(* \(#,##0.00\);_(* \-?_);_(@_)"/>
    <numFmt numFmtId="192" formatCode="0.00000"/>
    <numFmt numFmtId="193" formatCode="0.0000"/>
    <numFmt numFmtId="194" formatCode="0.000"/>
    <numFmt numFmtId="195" formatCode="_(* #,##0.0_);_(* \(#,##0.0\);_(* &quot;-&quot;?_);_(@_)"/>
    <numFmt numFmtId="196" formatCode="0.0000000"/>
    <numFmt numFmtId="197" formatCode="0.000000"/>
    <numFmt numFmtId="198" formatCode="_(* #,##0.000_);_(* \(#,##0.000\);_(* \-?_);_(@_)"/>
    <numFmt numFmtId="199" formatCode="_(* #,##0.0000_);_(* \(#,##0.0000\);_(* \-?_);_(@_)"/>
    <numFmt numFmtId="200" formatCode="_(* #,##0.000_);_(* \(#,##0.000\);_(* &quot;-&quot;??_);_(@_)"/>
    <numFmt numFmtId="201" formatCode="_(* #,##0.0_);_(* \(#,##0.0\);_(* \-_);_(@_)"/>
    <numFmt numFmtId="202" formatCode="_(* #,##0.00_);_(* \(#,##0.00\);_(* \-_);_(@_)"/>
    <numFmt numFmtId="203" formatCode="0.00000000"/>
    <numFmt numFmtId="204" formatCode="_(* #,##0_);_(* \(#,##0\);_(* &quot;-&quot;?_);_(@_)"/>
    <numFmt numFmtId="205" formatCode="_(* #,##0.00_);_(* \(#,##0.00\);_(* &quot;-&quot;?_);_(@_)"/>
    <numFmt numFmtId="206" formatCode="_(* #,##0.000_);_(* \(#,##0.000\);_(* &quot;-&quot;?_);_(@_)"/>
    <numFmt numFmtId="207" formatCode="_(* #,##0.0_);_(* \(#,##0.0\);_(* &quot;-&quot;_);_(@_)"/>
    <numFmt numFmtId="208" formatCode="_-* #,##0.0_-;\-* #,##0.0_-;_-* &quot;-&quot;?_-;_-@_-"/>
    <numFmt numFmtId="209" formatCode="#,##0.0_ ;\-#,##0.0\ "/>
  </numFmts>
  <fonts count="7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u val="single"/>
      <sz val="12"/>
      <color indexed="12"/>
      <name val="Arial"/>
      <family val="0"/>
    </font>
    <font>
      <b/>
      <vertAlign val="superscript"/>
      <sz val="14"/>
      <color indexed="12"/>
      <name val="Arial"/>
      <family val="2"/>
    </font>
    <font>
      <b/>
      <sz val="10"/>
      <name val="Arial Black"/>
      <family val="2"/>
    </font>
    <font>
      <sz val="10"/>
      <name val="Times New Roman"/>
      <family val="1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5.75"/>
      <color indexed="8"/>
      <name val="Arial"/>
      <family val="0"/>
    </font>
    <font>
      <b/>
      <sz val="5.7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1" borderId="2" applyNumberFormat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7" borderId="1" applyNumberFormat="0" applyAlignment="0" applyProtection="0"/>
    <xf numFmtId="0" fontId="41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6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122">
      <alignment/>
      <protection/>
    </xf>
    <xf numFmtId="0" fontId="21" fillId="4" borderId="0" xfId="12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0" fillId="0" borderId="0" xfId="122" applyFill="1" applyBorder="1" applyAlignment="1">
      <alignment vertical="center"/>
      <protection/>
    </xf>
    <xf numFmtId="0" fontId="0" fillId="0" borderId="0" xfId="122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0" fillId="24" borderId="0" xfId="122" applyFill="1" applyBorder="1" applyAlignment="1">
      <alignment vertical="center"/>
      <protection/>
    </xf>
    <xf numFmtId="0" fontId="21" fillId="24" borderId="0" xfId="122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3" fillId="24" borderId="0" xfId="122" applyFont="1" applyFill="1" applyBorder="1" applyAlignment="1">
      <alignment horizontal="center" vertical="center"/>
      <protection/>
    </xf>
    <xf numFmtId="0" fontId="6" fillId="0" borderId="0" xfId="122" applyFont="1">
      <alignment/>
      <protection/>
    </xf>
    <xf numFmtId="0" fontId="6" fillId="0" borderId="0" xfId="0" applyFont="1" applyFill="1" applyAlignment="1">
      <alignment/>
    </xf>
    <xf numFmtId="169" fontId="4" fillId="0" borderId="0" xfId="156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0" fontId="0" fillId="20" borderId="0" xfId="0" applyFont="1" applyFill="1" applyBorder="1" applyAlignment="1">
      <alignment/>
    </xf>
    <xf numFmtId="167" fontId="0" fillId="0" borderId="0" xfId="156" applyFont="1" applyAlignment="1">
      <alignment horizontal="center"/>
    </xf>
    <xf numFmtId="3" fontId="0" fillId="23" borderId="12" xfId="0" applyNumberFormat="1" applyFont="1" applyFill="1" applyBorder="1" applyAlignment="1">
      <alignment horizontal="right"/>
    </xf>
    <xf numFmtId="3" fontId="0" fillId="23" borderId="13" xfId="0" applyNumberFormat="1" applyFont="1" applyFill="1" applyBorder="1" applyAlignment="1">
      <alignment horizontal="right"/>
    </xf>
    <xf numFmtId="167" fontId="0" fillId="23" borderId="14" xfId="156" applyFont="1" applyFill="1" applyBorder="1" applyAlignment="1">
      <alignment horizontal="center"/>
    </xf>
    <xf numFmtId="3" fontId="0" fillId="23" borderId="1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28" xfId="0" applyNumberFormat="1" applyFont="1" applyFill="1" applyBorder="1" applyAlignment="1">
      <alignment horizontal="right" vertical="center"/>
    </xf>
    <xf numFmtId="4" fontId="1" fillId="0" borderId="29" xfId="0" applyNumberFormat="1" applyFont="1" applyFill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3" fontId="8" fillId="4" borderId="14" xfId="0" applyNumberFormat="1" applyFont="1" applyFill="1" applyBorder="1" applyAlignment="1">
      <alignment vertical="center"/>
    </xf>
    <xf numFmtId="3" fontId="8" fillId="4" borderId="26" xfId="0" applyNumberFormat="1" applyFont="1" applyFill="1" applyBorder="1" applyAlignment="1">
      <alignment horizontal="right" vertical="center"/>
    </xf>
    <xf numFmtId="3" fontId="1" fillId="4" borderId="29" xfId="0" applyNumberFormat="1" applyFont="1" applyFill="1" applyBorder="1" applyAlignment="1">
      <alignment horizontal="right" vertical="center"/>
    </xf>
    <xf numFmtId="3" fontId="8" fillId="4" borderId="28" xfId="0" applyNumberFormat="1" applyFont="1" applyFill="1" applyBorder="1" applyAlignment="1">
      <alignment vertical="center"/>
    </xf>
    <xf numFmtId="4" fontId="8" fillId="4" borderId="28" xfId="0" applyNumberFormat="1" applyFont="1" applyFill="1" applyBorder="1" applyAlignment="1">
      <alignment vertical="center"/>
    </xf>
    <xf numFmtId="4" fontId="8" fillId="4" borderId="27" xfId="0" applyNumberFormat="1" applyFont="1" applyFill="1" applyBorder="1" applyAlignment="1">
      <alignment vertical="center"/>
    </xf>
    <xf numFmtId="4" fontId="8" fillId="4" borderId="2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25" xfId="0" applyNumberFormat="1" applyFont="1" applyFill="1" applyBorder="1" applyAlignment="1">
      <alignment vertical="center"/>
    </xf>
    <xf numFmtId="3" fontId="8" fillId="4" borderId="26" xfId="0" applyNumberFormat="1" applyFont="1" applyFill="1" applyBorder="1" applyAlignment="1">
      <alignment vertical="center"/>
    </xf>
    <xf numFmtId="4" fontId="8" fillId="4" borderId="26" xfId="0" applyNumberFormat="1" applyFont="1" applyFill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4" fontId="8" fillId="0" borderId="30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horizontal="right" vertical="center"/>
    </xf>
    <xf numFmtId="3" fontId="8" fillId="4" borderId="31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horizontal="right" vertical="center"/>
    </xf>
    <xf numFmtId="3" fontId="8" fillId="4" borderId="33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4" fontId="8" fillId="4" borderId="32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3" fontId="1" fillId="4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35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169" fontId="0" fillId="0" borderId="28" xfId="156" applyNumberFormat="1" applyFont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9" fontId="0" fillId="0" borderId="36" xfId="156" applyNumberFormat="1" applyFont="1" applyFill="1" applyBorder="1" applyAlignment="1">
      <alignment/>
    </xf>
    <xf numFmtId="167" fontId="0" fillId="0" borderId="37" xfId="156" applyNumberFormat="1" applyFont="1" applyFill="1" applyBorder="1" applyAlignment="1">
      <alignment/>
    </xf>
    <xf numFmtId="169" fontId="0" fillId="0" borderId="38" xfId="156" applyNumberFormat="1" applyFont="1" applyFill="1" applyBorder="1" applyAlignment="1">
      <alignment/>
    </xf>
    <xf numFmtId="167" fontId="0" fillId="0" borderId="39" xfId="156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67" fontId="0" fillId="0" borderId="25" xfId="156" applyNumberFormat="1" applyFont="1" applyFill="1" applyBorder="1" applyAlignment="1">
      <alignment/>
    </xf>
    <xf numFmtId="169" fontId="0" fillId="0" borderId="40" xfId="156" applyNumberFormat="1" applyFont="1" applyFill="1" applyBorder="1" applyAlignment="1">
      <alignment/>
    </xf>
    <xf numFmtId="167" fontId="0" fillId="23" borderId="13" xfId="156" applyFont="1" applyFill="1" applyBorder="1" applyAlignment="1">
      <alignment horizontal="center"/>
    </xf>
    <xf numFmtId="3" fontId="0" fillId="23" borderId="16" xfId="0" applyNumberFormat="1" applyFont="1" applyFill="1" applyBorder="1" applyAlignment="1">
      <alignment horizontal="right"/>
    </xf>
    <xf numFmtId="3" fontId="0" fillId="23" borderId="40" xfId="0" applyNumberFormat="1" applyFont="1" applyFill="1" applyBorder="1" applyAlignment="1">
      <alignment horizontal="right"/>
    </xf>
    <xf numFmtId="167" fontId="0" fillId="23" borderId="25" xfId="156" applyFont="1" applyFill="1" applyBorder="1" applyAlignment="1">
      <alignment horizontal="center"/>
    </xf>
    <xf numFmtId="167" fontId="0" fillId="23" borderId="37" xfId="156" applyFont="1" applyFill="1" applyBorder="1" applyAlignment="1">
      <alignment horizontal="center"/>
    </xf>
    <xf numFmtId="3" fontId="0" fillId="23" borderId="36" xfId="0" applyNumberFormat="1" applyFont="1" applyFill="1" applyBorder="1" applyAlignment="1">
      <alignment horizontal="right"/>
    </xf>
    <xf numFmtId="169" fontId="0" fillId="0" borderId="38" xfId="156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20" borderId="28" xfId="0" applyNumberFormat="1" applyFont="1" applyFill="1" applyBorder="1" applyAlignment="1">
      <alignment horizontal="center"/>
    </xf>
    <xf numFmtId="3" fontId="4" fillId="20" borderId="28" xfId="0" applyNumberFormat="1" applyFont="1" applyFill="1" applyBorder="1" applyAlignment="1">
      <alignment horizontal="center"/>
    </xf>
    <xf numFmtId="2" fontId="4" fillId="20" borderId="28" xfId="0" applyNumberFormat="1" applyFont="1" applyFill="1" applyBorder="1" applyAlignment="1">
      <alignment horizontal="center"/>
    </xf>
    <xf numFmtId="167" fontId="0" fillId="24" borderId="28" xfId="156" applyNumberFormat="1" applyFont="1" applyFill="1" applyBorder="1" applyAlignment="1" quotePrefix="1">
      <alignment horizontal="right"/>
    </xf>
    <xf numFmtId="4" fontId="0" fillId="0" borderId="28" xfId="0" applyNumberFormat="1" applyFont="1" applyBorder="1" applyAlignment="1">
      <alignment/>
    </xf>
    <xf numFmtId="3" fontId="4" fillId="7" borderId="28" xfId="0" applyNumberFormat="1" applyFont="1" applyFill="1" applyBorder="1" applyAlignment="1">
      <alignment horizontal="right" vertical="top" wrapText="1"/>
    </xf>
    <xf numFmtId="167" fontId="4" fillId="7" borderId="28" xfId="156" applyNumberFormat="1" applyFont="1" applyFill="1" applyBorder="1" applyAlignment="1" quotePrefix="1">
      <alignment horizontal="right"/>
    </xf>
    <xf numFmtId="4" fontId="4" fillId="7" borderId="28" xfId="0" applyNumberFormat="1" applyFont="1" applyFill="1" applyBorder="1" applyAlignment="1">
      <alignment/>
    </xf>
    <xf numFmtId="3" fontId="4" fillId="20" borderId="14" xfId="0" applyNumberFormat="1" applyFont="1" applyFill="1" applyBorder="1" applyAlignment="1">
      <alignment horizontal="center"/>
    </xf>
    <xf numFmtId="3" fontId="4" fillId="20" borderId="25" xfId="0" applyNumberFormat="1" applyFont="1" applyFill="1" applyBorder="1" applyAlignment="1">
      <alignment horizontal="center"/>
    </xf>
    <xf numFmtId="3" fontId="4" fillId="20" borderId="26" xfId="0" applyNumberFormat="1" applyFont="1" applyFill="1" applyBorder="1" applyAlignment="1">
      <alignment horizontal="center"/>
    </xf>
    <xf numFmtId="2" fontId="4" fillId="20" borderId="26" xfId="0" applyNumberFormat="1" applyFont="1" applyFill="1" applyBorder="1" applyAlignment="1">
      <alignment horizontal="center"/>
    </xf>
    <xf numFmtId="1" fontId="4" fillId="20" borderId="26" xfId="0" applyNumberFormat="1" applyFont="1" applyFill="1" applyBorder="1" applyAlignment="1">
      <alignment horizontal="center"/>
    </xf>
    <xf numFmtId="169" fontId="0" fillId="24" borderId="28" xfId="156" applyNumberFormat="1" applyFont="1" applyFill="1" applyBorder="1" applyAlignment="1">
      <alignment/>
    </xf>
    <xf numFmtId="169" fontId="0" fillId="24" borderId="28" xfId="156" applyNumberFormat="1" applyFont="1" applyFill="1" applyBorder="1" applyAlignment="1" quotePrefix="1">
      <alignment horizontal="right"/>
    </xf>
    <xf numFmtId="1" fontId="0" fillId="24" borderId="28" xfId="156" applyNumberFormat="1" applyFont="1" applyFill="1" applyBorder="1" applyAlignment="1" quotePrefix="1">
      <alignment horizontal="right"/>
    </xf>
    <xf numFmtId="169" fontId="4" fillId="24" borderId="28" xfId="156" applyNumberFormat="1" applyFont="1" applyFill="1" applyBorder="1" applyAlignment="1">
      <alignment/>
    </xf>
    <xf numFmtId="169" fontId="4" fillId="24" borderId="28" xfId="156" applyNumberFormat="1" applyFont="1" applyFill="1" applyBorder="1" applyAlignment="1" quotePrefix="1">
      <alignment horizontal="right"/>
    </xf>
    <xf numFmtId="4" fontId="4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8" xfId="0" applyNumberFormat="1" applyFont="1" applyBorder="1" applyAlignment="1">
      <alignment/>
    </xf>
    <xf numFmtId="169" fontId="4" fillId="7" borderId="14" xfId="156" applyNumberFormat="1" applyFont="1" applyFill="1" applyBorder="1" applyAlignment="1">
      <alignment horizontal="right" vertical="center"/>
    </xf>
    <xf numFmtId="169" fontId="4" fillId="7" borderId="28" xfId="156" applyNumberFormat="1" applyFont="1" applyFill="1" applyBorder="1" applyAlignment="1">
      <alignment horizontal="right" vertical="center"/>
    </xf>
    <xf numFmtId="169" fontId="4" fillId="7" borderId="28" xfId="156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4" fillId="7" borderId="12" xfId="0" applyNumberFormat="1" applyFont="1" applyFill="1" applyBorder="1" applyAlignment="1">
      <alignment horizontal="centerContinuous"/>
    </xf>
    <xf numFmtId="2" fontId="4" fillId="7" borderId="13" xfId="0" applyNumberFormat="1" applyFont="1" applyFill="1" applyBorder="1" applyAlignment="1">
      <alignment horizontal="centerContinuous"/>
    </xf>
    <xf numFmtId="0" fontId="0" fillId="23" borderId="40" xfId="0" applyFont="1" applyFill="1" applyBorder="1" applyAlignment="1">
      <alignment horizontal="right"/>
    </xf>
    <xf numFmtId="0" fontId="0" fillId="23" borderId="16" xfId="0" applyFont="1" applyFill="1" applyBorder="1" applyAlignment="1">
      <alignment horizontal="right"/>
    </xf>
    <xf numFmtId="0" fontId="0" fillId="23" borderId="25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30" fillId="0" borderId="15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38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2" fontId="29" fillId="0" borderId="38" xfId="0" applyNumberFormat="1" applyFont="1" applyBorder="1" applyAlignment="1">
      <alignment horizontal="center"/>
    </xf>
    <xf numFmtId="0" fontId="29" fillId="25" borderId="13" xfId="0" applyFont="1" applyFill="1" applyBorder="1" applyAlignment="1">
      <alignment/>
    </xf>
    <xf numFmtId="0" fontId="29" fillId="25" borderId="12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4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25" borderId="0" xfId="0" applyFont="1" applyFill="1" applyAlignment="1">
      <alignment/>
    </xf>
    <xf numFmtId="1" fontId="29" fillId="25" borderId="12" xfId="0" applyNumberFormat="1" applyFont="1" applyFill="1" applyBorder="1" applyAlignment="1">
      <alignment horizontal="center"/>
    </xf>
    <xf numFmtId="3" fontId="29" fillId="25" borderId="28" xfId="0" applyNumberFormat="1" applyFont="1" applyFill="1" applyBorder="1" applyAlignment="1">
      <alignment horizontal="center"/>
    </xf>
    <xf numFmtId="3" fontId="29" fillId="25" borderId="1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9" fillId="25" borderId="16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9" fillId="0" borderId="28" xfId="0" applyFont="1" applyBorder="1" applyAlignment="1">
      <alignment horizontal="center"/>
    </xf>
    <xf numFmtId="0" fontId="29" fillId="25" borderId="37" xfId="0" applyFont="1" applyFill="1" applyBorder="1" applyAlignment="1">
      <alignment/>
    </xf>
    <xf numFmtId="168" fontId="29" fillId="0" borderId="38" xfId="0" applyNumberFormat="1" applyFont="1" applyFill="1" applyBorder="1" applyAlignment="1">
      <alignment horizontal="center"/>
    </xf>
    <xf numFmtId="168" fontId="29" fillId="0" borderId="41" xfId="0" applyNumberFormat="1" applyFont="1" applyFill="1" applyBorder="1" applyAlignment="1">
      <alignment horizontal="center"/>
    </xf>
    <xf numFmtId="168" fontId="29" fillId="0" borderId="36" xfId="0" applyNumberFormat="1" applyFont="1" applyBorder="1" applyAlignment="1">
      <alignment horizontal="center"/>
    </xf>
    <xf numFmtId="168" fontId="29" fillId="0" borderId="35" xfId="0" applyNumberFormat="1" applyFont="1" applyBorder="1" applyAlignment="1">
      <alignment horizontal="center"/>
    </xf>
    <xf numFmtId="168" fontId="29" fillId="0" borderId="38" xfId="0" applyNumberFormat="1" applyFont="1" applyBorder="1" applyAlignment="1">
      <alignment horizontal="center"/>
    </xf>
    <xf numFmtId="168" fontId="29" fillId="0" borderId="41" xfId="0" applyNumberFormat="1" applyFont="1" applyBorder="1" applyAlignment="1">
      <alignment horizontal="center"/>
    </xf>
    <xf numFmtId="168" fontId="29" fillId="0" borderId="12" xfId="0" applyNumberFormat="1" applyFont="1" applyBorder="1" applyAlignment="1">
      <alignment horizontal="center"/>
    </xf>
    <xf numFmtId="168" fontId="29" fillId="0" borderId="28" xfId="0" applyNumberFormat="1" applyFont="1" applyBorder="1" applyAlignment="1">
      <alignment horizontal="center"/>
    </xf>
    <xf numFmtId="168" fontId="29" fillId="25" borderId="38" xfId="0" applyNumberFormat="1" applyFont="1" applyFill="1" applyBorder="1" applyAlignment="1">
      <alignment horizontal="center"/>
    </xf>
    <xf numFmtId="168" fontId="29" fillId="25" borderId="41" xfId="0" applyNumberFormat="1" applyFont="1" applyFill="1" applyBorder="1" applyAlignment="1">
      <alignment horizontal="center"/>
    </xf>
    <xf numFmtId="168" fontId="29" fillId="25" borderId="12" xfId="0" applyNumberFormat="1" applyFont="1" applyFill="1" applyBorder="1" applyAlignment="1">
      <alignment horizontal="center"/>
    </xf>
    <xf numFmtId="168" fontId="29" fillId="25" borderId="28" xfId="0" applyNumberFormat="1" applyFont="1" applyFill="1" applyBorder="1" applyAlignment="1">
      <alignment horizontal="center"/>
    </xf>
    <xf numFmtId="0" fontId="29" fillId="25" borderId="23" xfId="0" applyFont="1" applyFill="1" applyBorder="1" applyAlignment="1">
      <alignment/>
    </xf>
    <xf numFmtId="168" fontId="29" fillId="25" borderId="40" xfId="0" applyNumberFormat="1" applyFont="1" applyFill="1" applyBorder="1" applyAlignment="1">
      <alignment horizontal="center"/>
    </xf>
    <xf numFmtId="168" fontId="29" fillId="25" borderId="26" xfId="0" applyNumberFormat="1" applyFont="1" applyFill="1" applyBorder="1" applyAlignment="1">
      <alignment horizontal="center"/>
    </xf>
    <xf numFmtId="0" fontId="29" fillId="0" borderId="0" xfId="122" applyFont="1" applyFill="1" applyBorder="1" applyAlignment="1">
      <alignment horizontal="center" vertical="center"/>
      <protection/>
    </xf>
    <xf numFmtId="0" fontId="31" fillId="0" borderId="0" xfId="122" applyFont="1" applyFill="1" applyBorder="1" applyAlignment="1">
      <alignment horizontal="center" vertical="center"/>
      <protection/>
    </xf>
    <xf numFmtId="2" fontId="29" fillId="0" borderId="36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2" fillId="0" borderId="0" xfId="125" applyFont="1" applyBorder="1" applyAlignment="1">
      <alignment vertical="center"/>
      <protection/>
    </xf>
    <xf numFmtId="0" fontId="0" fillId="0" borderId="0" xfId="122" applyFont="1" applyFill="1" applyBorder="1" applyAlignment="1">
      <alignment vertical="center"/>
      <protection/>
    </xf>
    <xf numFmtId="0" fontId="0" fillId="26" borderId="0" xfId="122" applyFont="1" applyFill="1" applyBorder="1" applyAlignment="1">
      <alignment vertical="center"/>
      <protection/>
    </xf>
    <xf numFmtId="0" fontId="34" fillId="27" borderId="0" xfId="0" applyFont="1" applyFill="1" applyBorder="1" applyAlignment="1">
      <alignment horizontal="center" vertical="center"/>
    </xf>
    <xf numFmtId="0" fontId="0" fillId="24" borderId="0" xfId="122" applyFont="1" applyFill="1" applyBorder="1" applyAlignment="1">
      <alignment vertical="center"/>
      <protection/>
    </xf>
    <xf numFmtId="0" fontId="6" fillId="0" borderId="0" xfId="122" applyFont="1" applyBorder="1">
      <alignment/>
      <protection/>
    </xf>
    <xf numFmtId="0" fontId="29" fillId="25" borderId="40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14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24" borderId="0" xfId="127" applyFont="1" applyFill="1" applyBorder="1">
      <alignment/>
      <protection/>
    </xf>
    <xf numFmtId="0" fontId="1" fillId="0" borderId="0" xfId="126" applyFont="1" applyAlignment="1">
      <alignment vertical="center"/>
      <protection/>
    </xf>
    <xf numFmtId="171" fontId="1" fillId="24" borderId="0" xfId="127" applyNumberFormat="1" applyFont="1" applyFill="1" applyBorder="1">
      <alignment/>
      <protection/>
    </xf>
    <xf numFmtId="2" fontId="3" fillId="0" borderId="0" xfId="127" applyNumberFormat="1" applyFont="1" applyAlignment="1">
      <alignment horizontal="left"/>
      <protection/>
    </xf>
    <xf numFmtId="2" fontId="2" fillId="0" borderId="0" xfId="127" applyNumberFormat="1" applyFont="1" applyAlignment="1">
      <alignment horizontal="left"/>
      <protection/>
    </xf>
    <xf numFmtId="0" fontId="2" fillId="0" borderId="0" xfId="121" applyFont="1" applyAlignment="1">
      <alignment vertical="center"/>
      <protection/>
    </xf>
    <xf numFmtId="0" fontId="2" fillId="0" borderId="0" xfId="127" applyFont="1" applyAlignment="1">
      <alignment vertical="center"/>
      <protection/>
    </xf>
    <xf numFmtId="0" fontId="3" fillId="0" borderId="0" xfId="127" applyFont="1">
      <alignment/>
      <protection/>
    </xf>
    <xf numFmtId="0" fontId="2" fillId="0" borderId="0" xfId="127" applyFont="1">
      <alignment/>
      <protection/>
    </xf>
    <xf numFmtId="0" fontId="2" fillId="0" borderId="0" xfId="123" applyFont="1" applyAlignment="1">
      <alignment vertical="center"/>
      <protection/>
    </xf>
    <xf numFmtId="0" fontId="2" fillId="0" borderId="0" xfId="127" applyFont="1" applyAlignment="1">
      <alignment horizontal="center" vertical="center"/>
      <protection/>
    </xf>
    <xf numFmtId="49" fontId="2" fillId="0" borderId="0" xfId="127" applyNumberFormat="1" applyFont="1" applyAlignment="1">
      <alignment vertical="center"/>
      <protection/>
    </xf>
    <xf numFmtId="0" fontId="3" fillId="0" borderId="0" xfId="127" applyFont="1" applyAlignment="1">
      <alignment vertical="center"/>
      <protection/>
    </xf>
    <xf numFmtId="0" fontId="3" fillId="24" borderId="0" xfId="127" applyFont="1" applyFill="1" applyBorder="1">
      <alignment/>
      <protection/>
    </xf>
    <xf numFmtId="49" fontId="3" fillId="0" borderId="0" xfId="127" applyNumberFormat="1" applyFont="1" applyAlignment="1">
      <alignment horizontal="center" vertical="center" wrapText="1"/>
      <protection/>
    </xf>
    <xf numFmtId="10" fontId="3" fillId="0" borderId="0" xfId="132" applyNumberFormat="1" applyFont="1" applyAlignment="1">
      <alignment horizontal="right" vertical="center"/>
    </xf>
    <xf numFmtId="171" fontId="3" fillId="24" borderId="0" xfId="127" applyNumberFormat="1" applyFont="1" applyFill="1" applyBorder="1">
      <alignment/>
      <protection/>
    </xf>
    <xf numFmtId="49" fontId="3" fillId="0" borderId="0" xfId="127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171" fontId="3" fillId="0" borderId="0" xfId="127" applyNumberFormat="1" applyFont="1" applyFill="1" applyAlignment="1">
      <alignment horizontal="right" vertical="center"/>
      <protection/>
    </xf>
    <xf numFmtId="170" fontId="1" fillId="24" borderId="0" xfId="127" applyNumberFormat="1" applyFont="1" applyFill="1" applyBorder="1">
      <alignment/>
      <protection/>
    </xf>
    <xf numFmtId="165" fontId="0" fillId="0" borderId="28" xfId="156" applyNumberFormat="1" applyFont="1" applyBorder="1" applyAlignment="1">
      <alignment horizontal="right" vertical="center"/>
    </xf>
    <xf numFmtId="165" fontId="0" fillId="0" borderId="28" xfId="15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56" applyNumberFormat="1" applyFont="1" applyAlignment="1">
      <alignment vertical="center"/>
    </xf>
    <xf numFmtId="172" fontId="4" fillId="0" borderId="0" xfId="156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5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56" applyNumberFormat="1" applyFont="1" applyBorder="1" applyAlignment="1">
      <alignment vertical="center"/>
    </xf>
    <xf numFmtId="165" fontId="12" fillId="0" borderId="0" xfId="156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69" fontId="3" fillId="24" borderId="0" xfId="127" applyNumberFormat="1" applyFont="1" applyFill="1" applyBorder="1">
      <alignment/>
      <protection/>
    </xf>
    <xf numFmtId="175" fontId="3" fillId="24" borderId="0" xfId="127" applyNumberFormat="1" applyFont="1" applyFill="1" applyBorder="1">
      <alignment/>
      <protection/>
    </xf>
    <xf numFmtId="168" fontId="29" fillId="25" borderId="3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29" fillId="0" borderId="35" xfId="0" applyNumberFormat="1" applyFont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4" fillId="0" borderId="0" xfId="122" applyFont="1" applyFill="1" applyBorder="1" applyAlignment="1">
      <alignment horizontal="center" vertical="center"/>
      <protection/>
    </xf>
    <xf numFmtId="0" fontId="6" fillId="0" borderId="0" xfId="122" applyFont="1">
      <alignment/>
      <protection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20" borderId="38" xfId="0" applyNumberFormat="1" applyFont="1" applyFill="1" applyBorder="1" applyAlignment="1">
      <alignment horizontal="centerContinuous"/>
    </xf>
    <xf numFmtId="2" fontId="2" fillId="20" borderId="39" xfId="0" applyNumberFormat="1" applyFont="1" applyFill="1" applyBorder="1" applyAlignment="1">
      <alignment horizontal="centerContinuous"/>
    </xf>
    <xf numFmtId="0" fontId="2" fillId="20" borderId="38" xfId="0" applyFont="1" applyFill="1" applyBorder="1" applyAlignment="1">
      <alignment horizontal="centerContinuous"/>
    </xf>
    <xf numFmtId="0" fontId="2" fillId="20" borderId="39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20" borderId="37" xfId="0" applyNumberFormat="1" applyFont="1" applyFill="1" applyBorder="1" applyAlignment="1">
      <alignment horizontal="center"/>
    </xf>
    <xf numFmtId="2" fontId="2" fillId="20" borderId="0" xfId="0" applyNumberFormat="1" applyFont="1" applyFill="1" applyBorder="1" applyAlignment="1">
      <alignment horizontal="centerContinuous"/>
    </xf>
    <xf numFmtId="1" fontId="2" fillId="20" borderId="36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Continuous"/>
    </xf>
    <xf numFmtId="16" fontId="4" fillId="4" borderId="28" xfId="0" applyNumberFormat="1" applyFont="1" applyFill="1" applyBorder="1" applyAlignment="1">
      <alignment horizontal="center" vertical="center"/>
    </xf>
    <xf numFmtId="165" fontId="4" fillId="0" borderId="28" xfId="156" applyNumberFormat="1" applyFont="1" applyBorder="1" applyAlignment="1">
      <alignment horizontal="right" vertical="center"/>
    </xf>
    <xf numFmtId="173" fontId="0" fillId="0" borderId="28" xfId="156" applyNumberFormat="1" applyFont="1" applyFill="1" applyBorder="1" applyAlignment="1" applyProtection="1">
      <alignment horizontal="right" vertical="center"/>
      <protection/>
    </xf>
    <xf numFmtId="173" fontId="0" fillId="0" borderId="28" xfId="156" applyNumberFormat="1" applyFont="1" applyFill="1" applyBorder="1" applyAlignment="1" applyProtection="1">
      <alignment vertical="center"/>
      <protection/>
    </xf>
    <xf numFmtId="173" fontId="0" fillId="28" borderId="28" xfId="156" applyNumberFormat="1" applyFont="1" applyFill="1" applyBorder="1" applyAlignment="1" applyProtection="1">
      <alignment horizontal="right" vertical="center"/>
      <protection/>
    </xf>
    <xf numFmtId="173" fontId="0" fillId="24" borderId="28" xfId="156" applyNumberFormat="1" applyFont="1" applyFill="1" applyBorder="1" applyAlignment="1" applyProtection="1">
      <alignment horizontal="right" vertical="center"/>
      <protection/>
    </xf>
    <xf numFmtId="173" fontId="4" fillId="0" borderId="28" xfId="156" applyNumberFormat="1" applyFont="1" applyFill="1" applyBorder="1" applyAlignment="1" applyProtection="1">
      <alignment horizontal="right" vertical="center"/>
      <protection/>
    </xf>
    <xf numFmtId="173" fontId="4" fillId="24" borderId="28" xfId="156" applyNumberFormat="1" applyFont="1" applyFill="1" applyBorder="1" applyAlignment="1" applyProtection="1">
      <alignment horizontal="right" vertical="center"/>
      <protection/>
    </xf>
    <xf numFmtId="49" fontId="54" fillId="4" borderId="12" xfId="126" applyNumberFormat="1" applyFont="1" applyFill="1" applyBorder="1" applyAlignment="1">
      <alignment horizontal="center" vertical="center" wrapText="1"/>
      <protection/>
    </xf>
    <xf numFmtId="49" fontId="54" fillId="4" borderId="28" xfId="126" applyNumberFormat="1" applyFont="1" applyFill="1" applyBorder="1" applyAlignment="1">
      <alignment horizontal="center" vertical="center" wrapText="1"/>
      <protection/>
    </xf>
    <xf numFmtId="49" fontId="55" fillId="0" borderId="0" xfId="127" applyNumberFormat="1" applyFont="1" applyFill="1" applyAlignment="1">
      <alignment horizontal="left" vertical="center" indent="1"/>
      <protection/>
    </xf>
    <xf numFmtId="169" fontId="55" fillId="0" borderId="0" xfId="156" applyNumberFormat="1" applyFont="1" applyAlignment="1">
      <alignment/>
    </xf>
    <xf numFmtId="170" fontId="55" fillId="0" borderId="0" xfId="132" applyNumberFormat="1" applyFont="1" applyFill="1" applyAlignment="1">
      <alignment horizontal="right" vertical="center"/>
    </xf>
    <xf numFmtId="49" fontId="54" fillId="0" borderId="0" xfId="127" applyNumberFormat="1" applyFont="1" applyFill="1" applyAlignment="1">
      <alignment horizontal="left" vertical="center" indent="1"/>
      <protection/>
    </xf>
    <xf numFmtId="171" fontId="54" fillId="0" borderId="0" xfId="127" applyNumberFormat="1" applyFont="1" applyFill="1" applyAlignment="1">
      <alignment horizontal="right" vertical="center"/>
      <protection/>
    </xf>
    <xf numFmtId="170" fontId="54" fillId="0" borderId="0" xfId="132" applyNumberFormat="1" applyFont="1" applyFill="1" applyAlignment="1">
      <alignment horizontal="right" vertical="center"/>
    </xf>
    <xf numFmtId="49" fontId="56" fillId="4" borderId="28" xfId="127" applyNumberFormat="1" applyFont="1" applyFill="1" applyBorder="1" applyAlignment="1">
      <alignment horizontal="left" vertical="center" indent="1"/>
      <protection/>
    </xf>
    <xf numFmtId="171" fontId="56" fillId="4" borderId="28" xfId="127" applyNumberFormat="1" applyFont="1" applyFill="1" applyBorder="1" applyAlignment="1">
      <alignment vertical="center"/>
      <protection/>
    </xf>
    <xf numFmtId="170" fontId="54" fillId="4" borderId="28" xfId="132" applyNumberFormat="1" applyFont="1" applyFill="1" applyBorder="1" applyAlignment="1">
      <alignment horizontal="right" vertical="center"/>
    </xf>
    <xf numFmtId="0" fontId="55" fillId="24" borderId="0" xfId="127" applyFont="1" applyFill="1" applyBorder="1">
      <alignment/>
      <protection/>
    </xf>
    <xf numFmtId="2" fontId="29" fillId="25" borderId="12" xfId="0" applyNumberFormat="1" applyFont="1" applyFill="1" applyBorder="1" applyAlignment="1">
      <alignment horizontal="center"/>
    </xf>
    <xf numFmtId="2" fontId="29" fillId="25" borderId="28" xfId="0" applyNumberFormat="1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4" fontId="4" fillId="0" borderId="28" xfId="156" applyNumberFormat="1" applyFont="1" applyBorder="1" applyAlignment="1">
      <alignment horizontal="center" vertical="center"/>
    </xf>
    <xf numFmtId="173" fontId="0" fillId="24" borderId="28" xfId="156" applyNumberFormat="1" applyFont="1" applyFill="1" applyBorder="1" applyAlignment="1" applyProtection="1">
      <alignment horizontal="left" vertical="center"/>
      <protection/>
    </xf>
    <xf numFmtId="169" fontId="0" fillId="0" borderId="28" xfId="156" applyNumberFormat="1" applyFont="1" applyBorder="1" applyAlignment="1">
      <alignment horizontal="right" vertical="center"/>
    </xf>
    <xf numFmtId="4" fontId="0" fillId="0" borderId="28" xfId="156" applyNumberFormat="1" applyFont="1" applyBorder="1" applyAlignment="1">
      <alignment horizontal="center" vertical="center"/>
    </xf>
    <xf numFmtId="173" fontId="0" fillId="24" borderId="28" xfId="156" applyNumberFormat="1" applyFont="1" applyFill="1" applyBorder="1" applyAlignment="1" applyProtection="1">
      <alignment vertical="center"/>
      <protection/>
    </xf>
    <xf numFmtId="165" fontId="4" fillId="0" borderId="28" xfId="156" applyNumberFormat="1" applyFont="1" applyBorder="1" applyAlignment="1">
      <alignment vertical="center"/>
    </xf>
    <xf numFmtId="169" fontId="4" fillId="0" borderId="28" xfId="156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4" fillId="4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28" xfId="156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4" fontId="4" fillId="7" borderId="28" xfId="0" applyNumberFormat="1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4" fontId="4" fillId="4" borderId="14" xfId="156" applyNumberFormat="1" applyFont="1" applyFill="1" applyBorder="1" applyAlignment="1">
      <alignment horizontal="center" vertical="center"/>
    </xf>
    <xf numFmtId="0" fontId="4" fillId="22" borderId="0" xfId="0" applyFont="1" applyFill="1" applyAlignment="1">
      <alignment/>
    </xf>
    <xf numFmtId="0" fontId="0" fillId="0" borderId="25" xfId="0" applyFont="1" applyBorder="1" applyAlignment="1">
      <alignment/>
    </xf>
    <xf numFmtId="176" fontId="3" fillId="0" borderId="0" xfId="156" applyNumberFormat="1" applyFont="1" applyAlignment="1">
      <alignment/>
    </xf>
    <xf numFmtId="169" fontId="4" fillId="7" borderId="14" xfId="156" applyNumberFormat="1" applyFont="1" applyFill="1" applyBorder="1" applyAlignment="1">
      <alignment horizontal="center" vertical="center"/>
    </xf>
    <xf numFmtId="167" fontId="4" fillId="7" borderId="28" xfId="0" applyNumberFormat="1" applyFont="1" applyFill="1" applyBorder="1" applyAlignment="1">
      <alignment horizontal="center" vertical="center"/>
    </xf>
    <xf numFmtId="169" fontId="4" fillId="7" borderId="28" xfId="156" applyNumberFormat="1" applyFont="1" applyFill="1" applyBorder="1" applyAlignment="1">
      <alignment horizontal="center" vertical="center"/>
    </xf>
    <xf numFmtId="167" fontId="0" fillId="0" borderId="16" xfId="156" applyFont="1" applyBorder="1" applyAlignment="1">
      <alignment horizontal="center"/>
    </xf>
    <xf numFmtId="0" fontId="65" fillId="0" borderId="0" xfId="106" applyFont="1" applyBorder="1" applyAlignment="1" applyProtection="1">
      <alignment/>
      <protection/>
    </xf>
    <xf numFmtId="167" fontId="0" fillId="0" borderId="0" xfId="156" applyFont="1" applyBorder="1" applyAlignment="1">
      <alignment horizontal="center"/>
    </xf>
    <xf numFmtId="49" fontId="4" fillId="4" borderId="28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0" fontId="0" fillId="0" borderId="0" xfId="124" applyFont="1">
      <alignment/>
      <protection/>
    </xf>
    <xf numFmtId="0" fontId="4" fillId="0" borderId="0" xfId="124" applyFont="1" applyAlignment="1">
      <alignment horizontal="center"/>
      <protection/>
    </xf>
    <xf numFmtId="0" fontId="4" fillId="22" borderId="28" xfId="124" applyFont="1" applyFill="1" applyBorder="1" applyAlignment="1">
      <alignment horizontal="center" vertical="center"/>
      <protection/>
    </xf>
    <xf numFmtId="177" fontId="0" fillId="0" borderId="28" xfId="138" applyNumberFormat="1" applyFont="1" applyBorder="1" applyAlignment="1">
      <alignment/>
    </xf>
    <xf numFmtId="0" fontId="3" fillId="0" borderId="0" xfId="124" applyFont="1">
      <alignment/>
      <protection/>
    </xf>
    <xf numFmtId="177" fontId="0" fillId="0" borderId="0" xfId="124" applyNumberFormat="1" applyFont="1">
      <alignment/>
      <protection/>
    </xf>
    <xf numFmtId="0" fontId="2" fillId="0" borderId="0" xfId="124" applyFont="1" applyFill="1" applyBorder="1">
      <alignment/>
      <protection/>
    </xf>
    <xf numFmtId="0" fontId="4" fillId="0" borderId="0" xfId="124" applyFont="1" applyFill="1" applyBorder="1">
      <alignment/>
      <protection/>
    </xf>
    <xf numFmtId="177" fontId="0" fillId="0" borderId="28" xfId="156" applyNumberFormat="1" applyFont="1" applyBorder="1" applyAlignment="1">
      <alignment/>
    </xf>
    <xf numFmtId="1" fontId="0" fillId="0" borderId="0" xfId="0" applyNumberFormat="1" applyFont="1" applyAlignment="1">
      <alignment/>
    </xf>
    <xf numFmtId="167" fontId="0" fillId="24" borderId="28" xfId="156" applyNumberFormat="1" applyFont="1" applyFill="1" applyBorder="1" applyAlignment="1" quotePrefix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3" fontId="4" fillId="7" borderId="28" xfId="0" applyNumberFormat="1" applyFont="1" applyFill="1" applyBorder="1" applyAlignment="1">
      <alignment horizontal="center" vertical="center" wrapText="1"/>
    </xf>
    <xf numFmtId="167" fontId="4" fillId="7" borderId="28" xfId="156" applyNumberFormat="1" applyFont="1" applyFill="1" applyBorder="1" applyAlignment="1" quotePrefix="1">
      <alignment horizontal="center" vertical="center"/>
    </xf>
    <xf numFmtId="4" fontId="4" fillId="7" borderId="28" xfId="0" applyNumberFormat="1" applyFont="1" applyFill="1" applyBorder="1" applyAlignment="1">
      <alignment horizontal="center" vertical="center"/>
    </xf>
    <xf numFmtId="1" fontId="4" fillId="20" borderId="28" xfId="0" applyNumberFormat="1" applyFont="1" applyFill="1" applyBorder="1" applyAlignment="1">
      <alignment horizontal="center" vertical="center"/>
    </xf>
    <xf numFmtId="3" fontId="4" fillId="20" borderId="28" xfId="0" applyNumberFormat="1" applyFont="1" applyFill="1" applyBorder="1" applyAlignment="1">
      <alignment horizontal="center" vertical="center"/>
    </xf>
    <xf numFmtId="2" fontId="4" fillId="20" borderId="28" xfId="0" applyNumberFormat="1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67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7" fontId="4" fillId="0" borderId="12" xfId="0" applyNumberFormat="1" applyFont="1" applyFill="1" applyBorder="1" applyAlignment="1">
      <alignment horizontal="center" vertical="center" wrapText="1"/>
    </xf>
    <xf numFmtId="167" fontId="4" fillId="0" borderId="28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4" fillId="0" borderId="25" xfId="0" applyFont="1" applyFill="1" applyBorder="1" applyAlignment="1">
      <alignment horizontal="left" vertical="center"/>
    </xf>
    <xf numFmtId="169" fontId="4" fillId="0" borderId="16" xfId="156" applyNumberFormat="1" applyFont="1" applyFill="1" applyBorder="1" applyAlignment="1">
      <alignment horizontal="left" vertical="center"/>
    </xf>
    <xf numFmtId="169" fontId="4" fillId="0" borderId="12" xfId="0" applyNumberFormat="1" applyFont="1" applyBorder="1" applyAlignment="1" quotePrefix="1">
      <alignment horizontal="left" vertical="center"/>
    </xf>
    <xf numFmtId="169" fontId="4" fillId="0" borderId="12" xfId="0" applyNumberFormat="1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/>
    </xf>
    <xf numFmtId="0" fontId="2" fillId="24" borderId="37" xfId="0" applyFont="1" applyFill="1" applyBorder="1" applyAlignment="1">
      <alignment horizontal="left"/>
    </xf>
    <xf numFmtId="0" fontId="4" fillId="24" borderId="37" xfId="0" applyFont="1" applyFill="1" applyBorder="1" applyAlignment="1">
      <alignment horizontal="left"/>
    </xf>
    <xf numFmtId="167" fontId="4" fillId="0" borderId="14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4" fillId="8" borderId="25" xfId="124" applyFont="1" applyFill="1" applyBorder="1" applyAlignment="1">
      <alignment horizontal="center" vertical="center"/>
      <protection/>
    </xf>
    <xf numFmtId="177" fontId="0" fillId="0" borderId="12" xfId="138" applyNumberFormat="1" applyFont="1" applyBorder="1" applyAlignment="1">
      <alignment/>
    </xf>
    <xf numFmtId="0" fontId="4" fillId="8" borderId="14" xfId="124" applyFont="1" applyFill="1" applyBorder="1" applyAlignment="1">
      <alignment horizontal="center"/>
      <protection/>
    </xf>
    <xf numFmtId="0" fontId="3" fillId="20" borderId="0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0" fillId="2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0" fontId="0" fillId="20" borderId="25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 vertical="center"/>
    </xf>
    <xf numFmtId="169" fontId="0" fillId="0" borderId="14" xfId="156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167" fontId="4" fillId="7" borderId="12" xfId="156" applyNumberFormat="1" applyFont="1" applyFill="1" applyBorder="1" applyAlignment="1" quotePrefix="1">
      <alignment horizontal="center" vertical="center"/>
    </xf>
    <xf numFmtId="0" fontId="0" fillId="20" borderId="37" xfId="0" applyFont="1" applyFill="1" applyBorder="1" applyAlignment="1">
      <alignment horizontal="centerContinuous"/>
    </xf>
    <xf numFmtId="0" fontId="0" fillId="20" borderId="16" xfId="0" applyFont="1" applyFill="1" applyBorder="1" applyAlignment="1">
      <alignment horizontal="centerContinuous"/>
    </xf>
    <xf numFmtId="0" fontId="0" fillId="23" borderId="14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20" borderId="12" xfId="0" applyFont="1" applyFill="1" applyBorder="1" applyAlignment="1">
      <alignment horizontal="center"/>
    </xf>
    <xf numFmtId="169" fontId="0" fillId="0" borderId="14" xfId="156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69" fontId="0" fillId="0" borderId="14" xfId="156" applyNumberFormat="1" applyFont="1" applyBorder="1" applyAlignment="1">
      <alignment horizontal="left"/>
    </xf>
    <xf numFmtId="169" fontId="3" fillId="0" borderId="14" xfId="156" applyNumberFormat="1" applyFont="1" applyBorder="1" applyAlignment="1">
      <alignment horizontal="left"/>
    </xf>
    <xf numFmtId="0" fontId="4" fillId="7" borderId="14" xfId="0" applyFont="1" applyFill="1" applyBorder="1" applyAlignment="1">
      <alignment horizontal="center" vertical="top" wrapText="1"/>
    </xf>
    <xf numFmtId="167" fontId="4" fillId="7" borderId="12" xfId="156" applyNumberFormat="1" applyFont="1" applyFill="1" applyBorder="1" applyAlignment="1" quotePrefix="1">
      <alignment horizontal="right"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20" borderId="25" xfId="0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169" fontId="0" fillId="24" borderId="12" xfId="156" applyNumberFormat="1" applyFont="1" applyFill="1" applyBorder="1" applyAlignment="1" quotePrefix="1">
      <alignment horizontal="right"/>
    </xf>
    <xf numFmtId="169" fontId="4" fillId="24" borderId="14" xfId="156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0" fontId="0" fillId="24" borderId="14" xfId="0" applyFont="1" applyFill="1" applyBorder="1" applyAlignment="1">
      <alignment/>
    </xf>
    <xf numFmtId="0" fontId="4" fillId="7" borderId="14" xfId="0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9" fontId="0" fillId="24" borderId="12" xfId="15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9" fontId="0" fillId="0" borderId="12" xfId="156" applyNumberFormat="1" applyFont="1" applyBorder="1" applyAlignment="1">
      <alignment/>
    </xf>
    <xf numFmtId="3" fontId="4" fillId="20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right" vertical="center"/>
    </xf>
    <xf numFmtId="4" fontId="4" fillId="7" borderId="12" xfId="0" applyNumberFormat="1" applyFont="1" applyFill="1" applyBorder="1" applyAlignment="1">
      <alignment horizontal="right" vertical="center"/>
    </xf>
    <xf numFmtId="49" fontId="4" fillId="4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167" fontId="0" fillId="0" borderId="0" xfId="15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0" fillId="0" borderId="16" xfId="156" applyNumberFormat="1" applyFont="1" applyFill="1" applyBorder="1" applyAlignment="1">
      <alignment/>
    </xf>
    <xf numFmtId="0" fontId="4" fillId="7" borderId="14" xfId="0" applyFont="1" applyFill="1" applyBorder="1" applyAlignment="1">
      <alignment horizontal="center" vertical="center"/>
    </xf>
    <xf numFmtId="167" fontId="4" fillId="7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4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/>
    </xf>
    <xf numFmtId="167" fontId="0" fillId="0" borderId="15" xfId="156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7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6" fontId="9" fillId="0" borderId="11" xfId="113" applyFont="1" applyBorder="1" applyAlignment="1">
      <alignment horizontal="center"/>
    </xf>
    <xf numFmtId="166" fontId="9" fillId="0" borderId="0" xfId="113" applyFont="1" applyBorder="1" applyAlignment="1">
      <alignment horizontal="center"/>
    </xf>
    <xf numFmtId="166" fontId="9" fillId="0" borderId="10" xfId="113" applyFont="1" applyBorder="1" applyAlignment="1">
      <alignment horizont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12" fillId="0" borderId="11" xfId="122" applyFont="1" applyFill="1" applyBorder="1" applyAlignment="1">
      <alignment horizontal="center" vertical="center"/>
      <protection/>
    </xf>
    <xf numFmtId="0" fontId="12" fillId="0" borderId="0" xfId="122" applyFont="1" applyFill="1" applyBorder="1" applyAlignment="1">
      <alignment horizontal="center" vertical="center"/>
      <protection/>
    </xf>
    <xf numFmtId="0" fontId="12" fillId="0" borderId="10" xfId="122" applyFont="1" applyFill="1" applyBorder="1" applyAlignment="1">
      <alignment horizontal="center" vertical="center"/>
      <protection/>
    </xf>
    <xf numFmtId="0" fontId="24" fillId="4" borderId="0" xfId="122" applyFont="1" applyFill="1" applyBorder="1" applyAlignment="1">
      <alignment horizontal="center" vertical="center"/>
      <protection/>
    </xf>
    <xf numFmtId="0" fontId="29" fillId="0" borderId="0" xfId="122" applyFont="1" applyFill="1" applyBorder="1" applyAlignment="1">
      <alignment horizontal="center" vertical="center"/>
      <protection/>
    </xf>
    <xf numFmtId="0" fontId="33" fillId="27" borderId="0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/>
    </xf>
    <xf numFmtId="0" fontId="23" fillId="8" borderId="36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168" fontId="29" fillId="25" borderId="36" xfId="0" applyNumberFormat="1" applyFont="1" applyFill="1" applyBorder="1" applyAlignment="1">
      <alignment horizontal="center" vertical="center"/>
    </xf>
    <xf numFmtId="168" fontId="29" fillId="25" borderId="40" xfId="0" applyNumberFormat="1" applyFont="1" applyFill="1" applyBorder="1" applyAlignment="1">
      <alignment horizontal="center" vertical="center"/>
    </xf>
    <xf numFmtId="0" fontId="23" fillId="8" borderId="35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2" fontId="29" fillId="25" borderId="36" xfId="0" applyNumberFormat="1" applyFont="1" applyFill="1" applyBorder="1" applyAlignment="1">
      <alignment horizontal="center" vertical="center"/>
    </xf>
    <xf numFmtId="2" fontId="29" fillId="25" borderId="42" xfId="0" applyNumberFormat="1" applyFont="1" applyFill="1" applyBorder="1" applyAlignment="1">
      <alignment horizontal="center" vertical="center"/>
    </xf>
    <xf numFmtId="168" fontId="29" fillId="25" borderId="35" xfId="0" applyNumberFormat="1" applyFont="1" applyFill="1" applyBorder="1" applyAlignment="1">
      <alignment horizontal="center" vertical="center"/>
    </xf>
    <xf numFmtId="168" fontId="29" fillId="25" borderId="26" xfId="0" applyNumberFormat="1" applyFont="1" applyFill="1" applyBorder="1" applyAlignment="1">
      <alignment horizontal="center" vertical="center"/>
    </xf>
    <xf numFmtId="0" fontId="29" fillId="25" borderId="35" xfId="0" applyFont="1" applyFill="1" applyBorder="1" applyAlignment="1">
      <alignment horizontal="center" vertical="center"/>
    </xf>
    <xf numFmtId="0" fontId="29" fillId="25" borderId="43" xfId="0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0" fontId="29" fillId="25" borderId="42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3" fillId="8" borderId="37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4" fillId="22" borderId="47" xfId="0" applyFont="1" applyFill="1" applyBorder="1" applyAlignment="1">
      <alignment horizontal="center" vertical="center"/>
    </xf>
    <xf numFmtId="0" fontId="4" fillId="22" borderId="48" xfId="0" applyFont="1" applyFill="1" applyBorder="1" applyAlignment="1">
      <alignment horizontal="center" vertical="center"/>
    </xf>
    <xf numFmtId="0" fontId="4" fillId="22" borderId="49" xfId="0" applyFont="1" applyFill="1" applyBorder="1" applyAlignment="1">
      <alignment horizontal="center" vertical="center"/>
    </xf>
    <xf numFmtId="14" fontId="8" fillId="4" borderId="28" xfId="0" applyNumberFormat="1" applyFont="1" applyFill="1" applyBorder="1" applyAlignment="1">
      <alignment horizontal="center" vertical="center"/>
    </xf>
    <xf numFmtId="14" fontId="8" fillId="4" borderId="29" xfId="0" applyNumberFormat="1" applyFont="1" applyFill="1" applyBorder="1" applyAlignment="1">
      <alignment horizontal="center" vertical="center"/>
    </xf>
    <xf numFmtId="14" fontId="8" fillId="0" borderId="26" xfId="0" applyNumberFormat="1" applyFont="1" applyFill="1" applyBorder="1" applyAlignment="1">
      <alignment vertical="center"/>
    </xf>
    <xf numFmtId="14" fontId="8" fillId="0" borderId="27" xfId="0" applyNumberFormat="1" applyFont="1" applyFill="1" applyBorder="1" applyAlignment="1">
      <alignment vertical="center"/>
    </xf>
    <xf numFmtId="14" fontId="8" fillId="0" borderId="28" xfId="0" applyNumberFormat="1" applyFont="1" applyFill="1" applyBorder="1" applyAlignment="1">
      <alignment vertical="center"/>
    </xf>
    <xf numFmtId="14" fontId="8" fillId="0" borderId="29" xfId="0" applyNumberFormat="1" applyFont="1" applyFill="1" applyBorder="1" applyAlignment="1">
      <alignment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14" fontId="8" fillId="4" borderId="32" xfId="0" applyNumberFormat="1" applyFont="1" applyFill="1" applyBorder="1" applyAlignment="1">
      <alignment horizontal="center" vertical="center"/>
    </xf>
    <xf numFmtId="14" fontId="8" fillId="4" borderId="33" xfId="0" applyNumberFormat="1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7" fontId="4" fillId="0" borderId="15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/>
    </xf>
    <xf numFmtId="167" fontId="4" fillId="0" borderId="3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0" fontId="4" fillId="8" borderId="37" xfId="124" applyFont="1" applyFill="1" applyBorder="1" applyAlignment="1">
      <alignment horizontal="center" vertical="center"/>
      <protection/>
    </xf>
    <xf numFmtId="0" fontId="4" fillId="8" borderId="25" xfId="124" applyFont="1" applyFill="1" applyBorder="1" applyAlignment="1">
      <alignment horizontal="center" vertical="center"/>
      <protection/>
    </xf>
    <xf numFmtId="2" fontId="4" fillId="0" borderId="0" xfId="124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124" applyFont="1" applyAlignment="1">
      <alignment horizontal="center"/>
      <protection/>
    </xf>
    <xf numFmtId="0" fontId="4" fillId="8" borderId="12" xfId="124" applyFont="1" applyFill="1" applyBorder="1" applyAlignment="1">
      <alignment horizontal="center" vertical="center"/>
      <protection/>
    </xf>
    <xf numFmtId="0" fontId="4" fillId="8" borderId="13" xfId="124" applyFont="1" applyFill="1" applyBorder="1" applyAlignment="1">
      <alignment horizontal="center" vertical="center"/>
      <protection/>
    </xf>
    <xf numFmtId="0" fontId="4" fillId="8" borderId="14" xfId="124" applyFont="1" applyFill="1" applyBorder="1" applyAlignment="1">
      <alignment horizontal="center" vertical="center"/>
      <protection/>
    </xf>
    <xf numFmtId="0" fontId="4" fillId="22" borderId="36" xfId="124" applyFont="1" applyFill="1" applyBorder="1" applyAlignment="1">
      <alignment horizontal="center" vertical="center" wrapText="1"/>
      <protection/>
    </xf>
    <xf numFmtId="0" fontId="4" fillId="22" borderId="40" xfId="12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2" fontId="2" fillId="20" borderId="40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2" fontId="2" fillId="20" borderId="16" xfId="0" applyNumberFormat="1" applyFont="1" applyFill="1" applyBorder="1" applyAlignment="1">
      <alignment horizontal="center"/>
    </xf>
    <xf numFmtId="2" fontId="2" fillId="20" borderId="0" xfId="0" applyNumberFormat="1" applyFont="1" applyFill="1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0" fontId="57" fillId="0" borderId="0" xfId="108" applyFont="1" applyBorder="1" applyAlignment="1" applyProtection="1">
      <alignment horizontal="left" vertical="center"/>
      <protection/>
    </xf>
    <xf numFmtId="49" fontId="54" fillId="4" borderId="36" xfId="126" applyNumberFormat="1" applyFont="1" applyFill="1" applyBorder="1" applyAlignment="1">
      <alignment horizontal="center" vertical="center" wrapText="1"/>
      <protection/>
    </xf>
    <xf numFmtId="49" fontId="54" fillId="4" borderId="40" xfId="126" applyNumberFormat="1" applyFont="1" applyFill="1" applyBorder="1" applyAlignment="1">
      <alignment horizontal="center" vertical="center" wrapText="1"/>
      <protection/>
    </xf>
    <xf numFmtId="49" fontId="2" fillId="4" borderId="12" xfId="126" applyNumberFormat="1" applyFont="1" applyFill="1" applyBorder="1" applyAlignment="1">
      <alignment horizontal="center" vertical="center" wrapText="1"/>
      <protection/>
    </xf>
    <xf numFmtId="49" fontId="2" fillId="4" borderId="13" xfId="126" applyNumberFormat="1" applyFont="1" applyFill="1" applyBorder="1" applyAlignment="1">
      <alignment horizontal="center" vertical="center" wrapText="1"/>
      <protection/>
    </xf>
    <xf numFmtId="49" fontId="54" fillId="4" borderId="15" xfId="126" applyNumberFormat="1" applyFont="1" applyFill="1" applyBorder="1" applyAlignment="1">
      <alignment horizontal="center" vertical="center" wrapText="1"/>
      <protection/>
    </xf>
    <xf numFmtId="49" fontId="54" fillId="4" borderId="37" xfId="126" applyNumberFormat="1" applyFont="1" applyFill="1" applyBorder="1" applyAlignment="1">
      <alignment horizontal="center" vertical="center" wrapText="1"/>
      <protection/>
    </xf>
    <xf numFmtId="49" fontId="54" fillId="4" borderId="16" xfId="126" applyNumberFormat="1" applyFont="1" applyFill="1" applyBorder="1" applyAlignment="1">
      <alignment horizontal="center" vertical="center" wrapText="1"/>
      <protection/>
    </xf>
    <xf numFmtId="49" fontId="54" fillId="4" borderId="25" xfId="126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 horizontal="center"/>
    </xf>
    <xf numFmtId="0" fontId="4" fillId="20" borderId="37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17" fontId="4" fillId="20" borderId="28" xfId="0" applyNumberFormat="1" applyFont="1" applyFill="1" applyBorder="1" applyAlignment="1">
      <alignment horizontal="center" vertical="center"/>
    </xf>
    <xf numFmtId="0" fontId="4" fillId="20" borderId="28" xfId="0" applyNumberFormat="1" applyFont="1" applyFill="1" applyBorder="1" applyAlignment="1">
      <alignment horizontal="center" vertical="center"/>
    </xf>
    <xf numFmtId="1" fontId="4" fillId="20" borderId="28" xfId="0" applyNumberFormat="1" applyFont="1" applyFill="1" applyBorder="1" applyAlignment="1">
      <alignment horizontal="center" vertical="center"/>
    </xf>
    <xf numFmtId="1" fontId="4" fillId="20" borderId="12" xfId="0" applyNumberFormat="1" applyFont="1" applyFill="1" applyBorder="1" applyAlignment="1">
      <alignment horizontal="center" vertical="center"/>
    </xf>
    <xf numFmtId="0" fontId="4" fillId="2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20" borderId="36" xfId="0" applyFont="1" applyFill="1" applyBorder="1" applyAlignment="1">
      <alignment horizontal="center"/>
    </xf>
    <xf numFmtId="0" fontId="16" fillId="20" borderId="15" xfId="0" applyFont="1" applyFill="1" applyBorder="1" applyAlignment="1">
      <alignment horizontal="center"/>
    </xf>
    <xf numFmtId="0" fontId="16" fillId="20" borderId="37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20" borderId="39" xfId="0" applyFont="1" applyFill="1" applyBorder="1" applyAlignment="1">
      <alignment horizontal="center"/>
    </xf>
    <xf numFmtId="17" fontId="4" fillId="20" borderId="14" xfId="0" applyNumberFormat="1" applyFont="1" applyFill="1" applyBorder="1" applyAlignment="1">
      <alignment horizontal="center"/>
    </xf>
    <xf numFmtId="0" fontId="4" fillId="20" borderId="28" xfId="0" applyNumberFormat="1" applyFont="1" applyFill="1" applyBorder="1" applyAlignment="1">
      <alignment horizontal="center"/>
    </xf>
    <xf numFmtId="1" fontId="4" fillId="20" borderId="28" xfId="0" applyNumberFormat="1" applyFont="1" applyFill="1" applyBorder="1" applyAlignment="1">
      <alignment horizontal="center"/>
    </xf>
    <xf numFmtId="1" fontId="4" fillId="20" borderId="12" xfId="0" applyNumberFormat="1" applyFont="1" applyFill="1" applyBorder="1" applyAlignment="1">
      <alignment horizontal="center"/>
    </xf>
    <xf numFmtId="17" fontId="4" fillId="20" borderId="12" xfId="0" applyNumberFormat="1" applyFont="1" applyFill="1" applyBorder="1" applyAlignment="1">
      <alignment horizontal="center"/>
    </xf>
    <xf numFmtId="0" fontId="4" fillId="20" borderId="13" xfId="0" applyNumberFormat="1" applyFont="1" applyFill="1" applyBorder="1" applyAlignment="1">
      <alignment horizontal="center"/>
    </xf>
    <xf numFmtId="0" fontId="4" fillId="20" borderId="14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17" fontId="4" fillId="20" borderId="28" xfId="0" applyNumberFormat="1" applyFont="1" applyFill="1" applyBorder="1" applyAlignment="1">
      <alignment horizontal="center"/>
    </xf>
    <xf numFmtId="0" fontId="4" fillId="20" borderId="12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2" fillId="0" borderId="16" xfId="0" applyNumberFormat="1" applyFont="1" applyBorder="1" applyAlignment="1">
      <alignment horizontal="right" vertical="center"/>
    </xf>
    <xf numFmtId="49" fontId="4" fillId="4" borderId="28" xfId="0" applyNumberFormat="1" applyFont="1" applyFill="1" applyBorder="1" applyAlignment="1">
      <alignment horizontal="center"/>
    </xf>
    <xf numFmtId="0" fontId="67" fillId="20" borderId="14" xfId="0" applyFont="1" applyFill="1" applyBorder="1" applyAlignment="1">
      <alignment horizontal="center" vertical="center"/>
    </xf>
    <xf numFmtId="0" fontId="67" fillId="20" borderId="28" xfId="0" applyFont="1" applyFill="1" applyBorder="1" applyAlignment="1">
      <alignment horizontal="center" vertical="center"/>
    </xf>
    <xf numFmtId="0" fontId="67" fillId="20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2" fillId="0" borderId="0" xfId="122" applyFont="1" applyAlignment="1">
      <alignment horizontal="center"/>
      <protection/>
    </xf>
    <xf numFmtId="0" fontId="4" fillId="0" borderId="0" xfId="122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67" fillId="2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élula de Verificação" xfId="81"/>
    <cellStyle name="Célula de Verificação 2" xfId="82"/>
    <cellStyle name="Célula Vinculada" xfId="83"/>
    <cellStyle name="Célula Vinculada 2" xfId="84"/>
    <cellStyle name="Check Cell" xfId="85"/>
    <cellStyle name="Ênfase1" xfId="86"/>
    <cellStyle name="Ênfase1 2" xfId="87"/>
    <cellStyle name="Ênfase2" xfId="88"/>
    <cellStyle name="Ênfase2 2" xfId="89"/>
    <cellStyle name="Ênfase3" xfId="90"/>
    <cellStyle name="Ênfase3 2" xfId="91"/>
    <cellStyle name="Ênfase4" xfId="92"/>
    <cellStyle name="Ênfase4 2" xfId="93"/>
    <cellStyle name="Ênfase5" xfId="94"/>
    <cellStyle name="Ênfase5 2" xfId="95"/>
    <cellStyle name="Ênfase6" xfId="96"/>
    <cellStyle name="Ênfase6 2" xfId="97"/>
    <cellStyle name="Entrada" xfId="98"/>
    <cellStyle name="Entrada 2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yperlink_Ranking do Agronegócio-Valores" xfId="108"/>
    <cellStyle name="Incorreto" xfId="109"/>
    <cellStyle name="Incorreto 2" xfId="110"/>
    <cellStyle name="Input" xfId="111"/>
    <cellStyle name="Linked Cell" xfId="112"/>
    <cellStyle name="Currency" xfId="113"/>
    <cellStyle name="Currency [0]" xfId="114"/>
    <cellStyle name="Neutra" xfId="115"/>
    <cellStyle name="Neutra 2" xfId="116"/>
    <cellStyle name="Neutral" xfId="117"/>
    <cellStyle name="Normal 2" xfId="118"/>
    <cellStyle name="Normal 2 2" xfId="119"/>
    <cellStyle name="Normal 3" xfId="120"/>
    <cellStyle name="Normal_2001 09 SET" xfId="121"/>
    <cellStyle name="Normal_Balança Janeiro-02" xfId="122"/>
    <cellStyle name="Normal_Balança Janeiro-022" xfId="123"/>
    <cellStyle name="Normal_Estoques privados e público-CONAB-04-13" xfId="124"/>
    <cellStyle name="Normal_Informe Café - Julho-02" xfId="125"/>
    <cellStyle name="Normal_Plan1_1" xfId="126"/>
    <cellStyle name="Normal_Ranking do Agronegócio-Valores" xfId="127"/>
    <cellStyle name="Nota" xfId="128"/>
    <cellStyle name="Nota 2" xfId="129"/>
    <cellStyle name="Note" xfId="130"/>
    <cellStyle name="Output" xfId="131"/>
    <cellStyle name="Percent" xfId="132"/>
    <cellStyle name="Saída" xfId="133"/>
    <cellStyle name="Saída 2" xfId="134"/>
    <cellStyle name="Comma [0]" xfId="135"/>
    <cellStyle name="Separador de milhares 2" xfId="136"/>
    <cellStyle name="Separador de milhares 3" xfId="137"/>
    <cellStyle name="Separador de milhares_Estoques privados e público-CONAB-04-13" xfId="138"/>
    <cellStyle name="Texto de Aviso" xfId="139"/>
    <cellStyle name="Texto de Aviso 2" xfId="140"/>
    <cellStyle name="Texto Explicativo" xfId="141"/>
    <cellStyle name="Texto Explicativo 2" xfId="142"/>
    <cellStyle name="Title" xfId="143"/>
    <cellStyle name="Título" xfId="144"/>
    <cellStyle name="Título 1" xfId="145"/>
    <cellStyle name="Título 1 2" xfId="146"/>
    <cellStyle name="Título 2" xfId="147"/>
    <cellStyle name="Título 2 2" xfId="148"/>
    <cellStyle name="Título 3" xfId="149"/>
    <cellStyle name="Título 3 2" xfId="150"/>
    <cellStyle name="Título 4" xfId="151"/>
    <cellStyle name="Título 4 2" xfId="152"/>
    <cellStyle name="Título 5" xfId="153"/>
    <cellStyle name="Total" xfId="154"/>
    <cellStyle name="Total 2" xfId="155"/>
    <cellStyle name="Comma" xfId="156"/>
    <cellStyle name="Warning Text" xfId="157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35.xml" /><Relationship Id="rId57" Type="http://schemas.openxmlformats.org/officeDocument/2006/relationships/externalLink" Target="externalLinks/externalLink36.xml" /><Relationship Id="rId58" Type="http://schemas.openxmlformats.org/officeDocument/2006/relationships/externalLink" Target="externalLinks/externalLink37.xml" /><Relationship Id="rId59" Type="http://schemas.openxmlformats.org/officeDocument/2006/relationships/externalLink" Target="externalLinks/externalLink38.xml" /><Relationship Id="rId60" Type="http://schemas.openxmlformats.org/officeDocument/2006/relationships/externalLink" Target="externalLinks/externalLink39.xml" /><Relationship Id="rId61" Type="http://schemas.openxmlformats.org/officeDocument/2006/relationships/externalLink" Target="externalLinks/externalLink40.xml" /><Relationship Id="rId62" Type="http://schemas.openxmlformats.org/officeDocument/2006/relationships/externalLink" Target="externalLinks/externalLink41.xml" /><Relationship Id="rId6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2014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/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/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/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/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/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
</a:t>
            </a:r>
          </a:p>
        </c:rich>
      </c:tx>
      <c:layout>
        <c:manualLayout>
          <c:xMode val="factor"/>
          <c:yMode val="factor"/>
          <c:x val="-0.011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/>
            </c:numRef>
          </c:val>
        </c:ser>
        <c:axId val="53928535"/>
        <c:axId val="15594768"/>
      </c:barChart>
      <c:cat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3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/>
            </c:numRef>
          </c:val>
        </c:ser>
        <c:axId val="6135185"/>
        <c:axId val="55216666"/>
      </c:bar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/>
            </c:numRef>
          </c:val>
        </c:ser>
        <c:axId val="27187947"/>
        <c:axId val="43364932"/>
      </c:bar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/>
            </c:numRef>
          </c:val>
        </c:ser>
        <c:axId val="54740069"/>
        <c:axId val="22898574"/>
      </c:bar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/>
            </c:numRef>
          </c:val>
        </c:ser>
        <c:axId val="4760575"/>
        <c:axId val="42845176"/>
      </c:bar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/>
            </c:numRef>
          </c:val>
        </c:ser>
        <c:axId val="50062265"/>
        <c:axId val="47907202"/>
      </c:bar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2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/>
            </c:numRef>
          </c:val>
        </c:ser>
        <c:axId val="28511635"/>
        <c:axId val="55278124"/>
      </c:barChart>
      <c:catAx>
        <c:axId val="2851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2014/13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/>
            </c:numRef>
          </c:val>
        </c:ser>
        <c:axId val="27741069"/>
        <c:axId val="48343030"/>
      </c:barChart>
      <c:catAx>
        <c:axId val="2774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0</xdr:rowOff>
    </xdr:from>
    <xdr:to>
      <xdr:col>18</xdr:col>
      <xdr:colOff>409575</xdr:colOff>
      <xdr:row>4</xdr:row>
      <xdr:rowOff>57150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171450</xdr:rowOff>
    </xdr:from>
    <xdr:to>
      <xdr:col>7</xdr:col>
      <xdr:colOff>723900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Gráfico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Gráfico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Gráfico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Gráfico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Gráfico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Tabelas%20Relat&#243;rios%20Funcaf&#233;\2011\Distribui&#231;&#227;o%20Recursos%20UF-Consolidado-setembro-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Documents%20and%20Settings\marconni.sobreira\Configura&#231;&#245;es%20locais\Temporary%20Internet%20Files\OLK1C\Linha%20Especial-Res-3.783\DEMANDA-LINHA%20ESPECIAL-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Documents%20and%20Settings\marconni.sobreira\Configura&#231;&#245;es%20locais\Temporary%20Internet%20Files\OLK1C\Distribui&#231;&#227;o%20Recursos%20UF-Consolidado-dez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marconni.sobreira\Configura&#231;&#245;es%20locais\Temporary%20Internet%20Files\OLK1C\Distribui&#231;&#227;o%20Recursos%20UF-Consolidado-dezembro-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marconni.sobreira\AppData\Local\Microsoft\Windows\Temporary%20Internet%20Files\OLK71C6\Distribui&#231;&#227;o%20Recursos%20UF-Consolidado-setembro-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DCAF-2010\Distribui&#231;&#227;o%20Recursos%20UF-Consolidado-setembro-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Distribui&#231;&#227;o%20Recursos%20UF-Consolidado-setembro-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SIPLAN\2010\Distribui&#231;&#227;o%20Recursos%20UF-Consolidado-setembro-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Documents\Paulo\Tabelas%20Relat&#243;rios%20Funcaf&#233;\2011\Distribui&#231;&#227;o%20Recursos%20UF-Consolidado-setembro-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marconni.sobreira\AppData\Local\Microsoft\Windows\Temporary%20Internet%20Files\OLK71C6\SIPLAN\2010\Distribui&#231;&#227;o%20Recursos%20UF-Consolidado-setembro-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Distribui&#231;&#227;o%20Recursos%20UF-Consolidado-setembro-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DCAF-2010\Distribui&#231;&#227;o%20Recursos%20UF-Consolidado-setembro-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SIPLAN\2010\Distribui&#231;&#227;o%20Recursos%20UF-Consolidado-setembro-0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Linha%20Especial-Res-3.783\DEMANDA-LINHA%20ESPECIAL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istribui&#231;&#227;o%20Recursos%20UF-Consolidado-setembro-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CAF-2010\Distribui&#231;&#227;o%20Recursos%20UF-Consolidado-setembro-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46"/>
      <c r="B1" s="47"/>
      <c r="C1" s="47"/>
      <c r="D1" s="47"/>
      <c r="E1" s="47"/>
      <c r="F1" s="47"/>
      <c r="G1" s="47"/>
      <c r="H1" s="47"/>
      <c r="I1" s="47"/>
      <c r="J1" s="48"/>
    </row>
    <row r="2" spans="1:10" ht="19.5" customHeight="1">
      <c r="A2" s="458" t="s">
        <v>77</v>
      </c>
      <c r="B2" s="459"/>
      <c r="C2" s="459"/>
      <c r="D2" s="459"/>
      <c r="E2" s="459"/>
      <c r="F2" s="459"/>
      <c r="G2" s="459"/>
      <c r="H2" s="459"/>
      <c r="I2" s="459"/>
      <c r="J2" s="460"/>
    </row>
    <row r="3" spans="1:10" ht="19.5" customHeight="1">
      <c r="A3" s="467" t="s">
        <v>128</v>
      </c>
      <c r="B3" s="468"/>
      <c r="C3" s="468"/>
      <c r="D3" s="468"/>
      <c r="E3" s="468"/>
      <c r="F3" s="468"/>
      <c r="G3" s="468"/>
      <c r="H3" s="468"/>
      <c r="I3" s="468"/>
      <c r="J3" s="469"/>
    </row>
    <row r="4" spans="1:10" ht="20.25" customHeight="1">
      <c r="A4" s="467" t="s">
        <v>144</v>
      </c>
      <c r="B4" s="468"/>
      <c r="C4" s="468"/>
      <c r="D4" s="468"/>
      <c r="E4" s="468"/>
      <c r="F4" s="468"/>
      <c r="G4" s="468"/>
      <c r="H4" s="468"/>
      <c r="I4" s="468"/>
      <c r="J4" s="469"/>
    </row>
    <row r="5" spans="1:10" ht="15" customHeight="1">
      <c r="A5" s="16"/>
      <c r="B5" s="1"/>
      <c r="C5" s="1"/>
      <c r="D5" s="1"/>
      <c r="E5" s="1"/>
      <c r="F5" s="1"/>
      <c r="G5" s="1"/>
      <c r="H5" s="1"/>
      <c r="I5" s="1"/>
      <c r="J5" s="15"/>
    </row>
    <row r="6" spans="1:10" ht="15" customHeight="1">
      <c r="A6" s="16"/>
      <c r="B6" s="1"/>
      <c r="C6" s="1"/>
      <c r="D6" s="1"/>
      <c r="E6" s="1"/>
      <c r="F6" s="1"/>
      <c r="G6" s="1"/>
      <c r="H6" s="1"/>
      <c r="I6" s="1"/>
      <c r="J6" s="15"/>
    </row>
    <row r="7" spans="1:10" ht="15" customHeight="1">
      <c r="A7" s="16"/>
      <c r="B7" s="1"/>
      <c r="C7" s="1"/>
      <c r="D7" s="1"/>
      <c r="E7" s="1"/>
      <c r="F7" s="1"/>
      <c r="G7" s="1"/>
      <c r="H7" s="1"/>
      <c r="I7" s="1"/>
      <c r="J7" s="15"/>
    </row>
    <row r="8" spans="1:10" ht="15" customHeight="1">
      <c r="A8" s="16"/>
      <c r="B8" s="1"/>
      <c r="C8" s="1"/>
      <c r="D8" s="1"/>
      <c r="E8" s="1"/>
      <c r="F8" s="1"/>
      <c r="G8" s="1"/>
      <c r="H8" s="1"/>
      <c r="I8" s="1"/>
      <c r="J8" s="15"/>
    </row>
    <row r="9" spans="1:10" ht="15" customHeight="1">
      <c r="A9" s="16"/>
      <c r="B9" s="1"/>
      <c r="C9" s="1"/>
      <c r="D9" s="1"/>
      <c r="E9" s="1"/>
      <c r="F9" s="1"/>
      <c r="G9" s="1"/>
      <c r="H9" s="1"/>
      <c r="I9" s="1"/>
      <c r="J9" s="15"/>
    </row>
    <row r="10" spans="1:10" ht="15" customHeight="1">
      <c r="A10" s="16"/>
      <c r="B10" s="1"/>
      <c r="C10" s="1"/>
      <c r="D10" s="1"/>
      <c r="E10" s="1"/>
      <c r="F10" s="1"/>
      <c r="G10" s="1"/>
      <c r="H10" s="1"/>
      <c r="I10" s="1"/>
      <c r="J10" s="15"/>
    </row>
    <row r="11" spans="1:10" ht="15" customHeight="1">
      <c r="A11" s="16"/>
      <c r="B11" s="1"/>
      <c r="C11" s="1"/>
      <c r="D11" s="1"/>
      <c r="E11" s="1"/>
      <c r="F11" s="1"/>
      <c r="G11" s="1"/>
      <c r="H11" s="1"/>
      <c r="I11" s="1"/>
      <c r="J11" s="15"/>
    </row>
    <row r="12" spans="1:10" ht="14.25" customHeight="1">
      <c r="A12" s="49"/>
      <c r="B12" s="1"/>
      <c r="C12" s="1"/>
      <c r="D12" s="1"/>
      <c r="E12" s="1"/>
      <c r="F12" s="1"/>
      <c r="G12" s="1"/>
      <c r="H12" s="1"/>
      <c r="I12" s="1"/>
      <c r="J12" s="15"/>
    </row>
    <row r="13" spans="1:10" ht="15">
      <c r="A13" s="17"/>
      <c r="B13" s="1"/>
      <c r="C13" s="1"/>
      <c r="D13" s="1"/>
      <c r="E13" s="1"/>
      <c r="F13" s="1"/>
      <c r="G13" s="1"/>
      <c r="H13" s="1"/>
      <c r="I13" s="1"/>
      <c r="J13" s="15"/>
    </row>
    <row r="14" spans="1:10" ht="19.5">
      <c r="A14" s="18"/>
      <c r="B14" s="1"/>
      <c r="C14" s="1"/>
      <c r="D14" s="1"/>
      <c r="E14" s="1"/>
      <c r="F14" s="1"/>
      <c r="G14" s="1"/>
      <c r="H14" s="1"/>
      <c r="I14" s="1"/>
      <c r="J14" s="15"/>
    </row>
    <row r="15" spans="1:10" ht="19.5">
      <c r="A15" s="18"/>
      <c r="B15" s="1"/>
      <c r="C15" s="1"/>
      <c r="D15" s="1"/>
      <c r="E15" s="1"/>
      <c r="F15" s="1"/>
      <c r="G15" s="1"/>
      <c r="H15" s="1"/>
      <c r="I15" s="1"/>
      <c r="J15" s="15"/>
    </row>
    <row r="16" spans="1:10" ht="19.5">
      <c r="A16" s="18"/>
      <c r="B16" s="1"/>
      <c r="C16" s="1"/>
      <c r="D16" s="1"/>
      <c r="E16" s="1"/>
      <c r="F16" s="1"/>
      <c r="G16" s="1"/>
      <c r="H16" s="1"/>
      <c r="I16" s="1"/>
      <c r="J16" s="15"/>
    </row>
    <row r="17" spans="1:10" ht="19.5">
      <c r="A17" s="18"/>
      <c r="B17" s="1"/>
      <c r="C17" s="1"/>
      <c r="D17" s="1"/>
      <c r="E17" s="1"/>
      <c r="F17" s="1"/>
      <c r="G17" s="1"/>
      <c r="H17" s="1"/>
      <c r="I17" s="1"/>
      <c r="J17" s="15"/>
    </row>
    <row r="18" spans="1:10" ht="19.5">
      <c r="A18" s="18"/>
      <c r="B18" s="1"/>
      <c r="C18" s="1"/>
      <c r="D18" s="1"/>
      <c r="E18" s="1"/>
      <c r="F18" s="1"/>
      <c r="G18" s="1"/>
      <c r="H18" s="1"/>
      <c r="I18" s="1"/>
      <c r="J18" s="15"/>
    </row>
    <row r="19" spans="1:10" ht="19.5">
      <c r="A19" s="18"/>
      <c r="B19" s="1"/>
      <c r="C19" s="1"/>
      <c r="D19" s="1"/>
      <c r="E19" s="1"/>
      <c r="F19" s="1"/>
      <c r="G19" s="1"/>
      <c r="H19" s="1"/>
      <c r="I19" s="1"/>
      <c r="J19" s="15"/>
    </row>
    <row r="20" spans="1:10" ht="19.5">
      <c r="A20" s="18"/>
      <c r="B20" s="1"/>
      <c r="C20" s="1"/>
      <c r="D20" s="1"/>
      <c r="E20" s="1"/>
      <c r="F20" s="1"/>
      <c r="G20" s="1"/>
      <c r="H20" s="1"/>
      <c r="I20" s="1"/>
      <c r="J20" s="15"/>
    </row>
    <row r="21" spans="1:10" ht="15">
      <c r="A21" s="19"/>
      <c r="B21" s="1"/>
      <c r="C21" s="1"/>
      <c r="D21" s="1"/>
      <c r="E21" s="1"/>
      <c r="F21" s="1"/>
      <c r="G21" s="1"/>
      <c r="H21" s="1"/>
      <c r="I21" s="1"/>
      <c r="J21" s="15"/>
    </row>
    <row r="22" spans="1:10" ht="15" customHeight="1">
      <c r="A22" s="461" t="s">
        <v>76</v>
      </c>
      <c r="B22" s="462"/>
      <c r="C22" s="462"/>
      <c r="D22" s="462"/>
      <c r="E22" s="462"/>
      <c r="F22" s="462"/>
      <c r="G22" s="462"/>
      <c r="H22" s="462"/>
      <c r="I22" s="462"/>
      <c r="J22" s="463"/>
    </row>
    <row r="23" spans="1:10" ht="15" customHeight="1">
      <c r="A23" s="461"/>
      <c r="B23" s="462"/>
      <c r="C23" s="462"/>
      <c r="D23" s="462"/>
      <c r="E23" s="462"/>
      <c r="F23" s="462"/>
      <c r="G23" s="462"/>
      <c r="H23" s="462"/>
      <c r="I23" s="462"/>
      <c r="J23" s="463"/>
    </row>
    <row r="24" spans="1:10" ht="15" customHeight="1">
      <c r="A24" s="461"/>
      <c r="B24" s="462"/>
      <c r="C24" s="462"/>
      <c r="D24" s="462"/>
      <c r="E24" s="462"/>
      <c r="F24" s="462"/>
      <c r="G24" s="462"/>
      <c r="H24" s="462"/>
      <c r="I24" s="462"/>
      <c r="J24" s="463"/>
    </row>
    <row r="25" spans="1:10" ht="21" customHeight="1">
      <c r="A25" s="464" t="s">
        <v>390</v>
      </c>
      <c r="B25" s="465"/>
      <c r="C25" s="465"/>
      <c r="D25" s="465"/>
      <c r="E25" s="465"/>
      <c r="F25" s="465"/>
      <c r="G25" s="465"/>
      <c r="H25" s="465"/>
      <c r="I25" s="465"/>
      <c r="J25" s="466"/>
    </row>
    <row r="26" spans="1:10" ht="12.75">
      <c r="A26" s="16"/>
      <c r="B26" s="1"/>
      <c r="C26" s="1"/>
      <c r="D26" s="1"/>
      <c r="E26" s="1"/>
      <c r="F26" s="1"/>
      <c r="G26" s="1"/>
      <c r="H26" s="1"/>
      <c r="I26" s="1"/>
      <c r="J26" s="15"/>
    </row>
    <row r="27" spans="1:10" ht="12.75">
      <c r="A27" s="16"/>
      <c r="B27" s="1"/>
      <c r="C27" s="1"/>
      <c r="D27" s="1"/>
      <c r="E27" s="1"/>
      <c r="F27" s="1"/>
      <c r="G27" s="1"/>
      <c r="H27" s="1"/>
      <c r="I27" s="1"/>
      <c r="J27" s="15"/>
    </row>
    <row r="28" spans="1:10" ht="12.75">
      <c r="A28" s="16"/>
      <c r="B28" s="1"/>
      <c r="C28" s="1"/>
      <c r="D28" s="1"/>
      <c r="E28" s="1"/>
      <c r="F28" s="1"/>
      <c r="G28" s="1"/>
      <c r="H28" s="1"/>
      <c r="I28" s="1"/>
      <c r="J28" s="15"/>
    </row>
    <row r="29" spans="1:10" ht="12.75">
      <c r="A29" s="16"/>
      <c r="B29" s="1"/>
      <c r="C29" s="1"/>
      <c r="D29" s="1"/>
      <c r="E29" s="1"/>
      <c r="F29" s="1"/>
      <c r="G29" s="1"/>
      <c r="H29" s="1"/>
      <c r="I29" s="1"/>
      <c r="J29" s="15"/>
    </row>
    <row r="30" spans="1:10" ht="12.75">
      <c r="A30" s="16"/>
      <c r="B30" s="1"/>
      <c r="C30" s="1"/>
      <c r="D30" s="1"/>
      <c r="E30" s="1"/>
      <c r="F30" s="1"/>
      <c r="G30" s="1"/>
      <c r="H30" s="1"/>
      <c r="I30" s="1"/>
      <c r="J30" s="15"/>
    </row>
    <row r="31" spans="1:10" ht="12.75">
      <c r="A31" s="16"/>
      <c r="B31" s="1"/>
      <c r="C31" s="1"/>
      <c r="D31" s="1"/>
      <c r="E31" s="1"/>
      <c r="F31" s="1"/>
      <c r="G31" s="1"/>
      <c r="H31" s="1"/>
      <c r="I31" s="1"/>
      <c r="J31" s="15"/>
    </row>
    <row r="32" spans="1:10" ht="12.75">
      <c r="A32" s="16"/>
      <c r="B32" s="1"/>
      <c r="C32" s="1"/>
      <c r="D32" s="1"/>
      <c r="E32" s="1"/>
      <c r="F32" s="1"/>
      <c r="G32" s="1"/>
      <c r="H32" s="1"/>
      <c r="I32" s="1"/>
      <c r="J32" s="15"/>
    </row>
    <row r="33" spans="1:10" ht="12.75">
      <c r="A33" s="16"/>
      <c r="B33" s="1"/>
      <c r="C33" s="1"/>
      <c r="D33" s="1"/>
      <c r="E33" s="1"/>
      <c r="F33" s="1"/>
      <c r="G33" s="1"/>
      <c r="H33" s="1"/>
      <c r="I33" s="1"/>
      <c r="J33" s="15"/>
    </row>
    <row r="34" spans="1:10" ht="12.75">
      <c r="A34" s="16"/>
      <c r="B34" s="1"/>
      <c r="C34" s="1"/>
      <c r="D34" s="1"/>
      <c r="E34" s="1"/>
      <c r="F34" s="1"/>
      <c r="G34" s="1"/>
      <c r="H34" s="1"/>
      <c r="I34" s="1"/>
      <c r="J34" s="15"/>
    </row>
    <row r="35" spans="1:10" ht="12.75">
      <c r="A35" s="16"/>
      <c r="B35" s="1"/>
      <c r="C35" s="1"/>
      <c r="D35" s="1"/>
      <c r="E35" s="1"/>
      <c r="F35" s="1"/>
      <c r="G35" s="1"/>
      <c r="H35" s="1"/>
      <c r="I35" s="1"/>
      <c r="J35" s="15"/>
    </row>
    <row r="36" spans="1:10" ht="12.75">
      <c r="A36" s="16"/>
      <c r="B36" s="1"/>
      <c r="C36" s="1"/>
      <c r="D36" s="1"/>
      <c r="E36" s="1"/>
      <c r="F36" s="1"/>
      <c r="G36" s="1"/>
      <c r="H36" s="1"/>
      <c r="I36" s="1"/>
      <c r="J36" s="15"/>
    </row>
    <row r="37" spans="1:10" ht="12.75">
      <c r="A37" s="16"/>
      <c r="B37" s="1"/>
      <c r="C37" s="1"/>
      <c r="D37" s="1"/>
      <c r="E37" s="1"/>
      <c r="F37" s="1"/>
      <c r="G37" s="1"/>
      <c r="H37" s="1"/>
      <c r="I37" s="1"/>
      <c r="J37" s="15"/>
    </row>
    <row r="38" spans="1:10" ht="12.75">
      <c r="A38" s="16"/>
      <c r="B38" s="1"/>
      <c r="C38" s="1"/>
      <c r="D38" s="1"/>
      <c r="E38" s="1"/>
      <c r="F38" s="1"/>
      <c r="G38" s="1"/>
      <c r="H38" s="1"/>
      <c r="I38" s="1"/>
      <c r="J38" s="15"/>
    </row>
    <row r="39" spans="1:10" ht="12.75">
      <c r="A39" s="16"/>
      <c r="B39" s="1"/>
      <c r="C39" s="1"/>
      <c r="D39" s="1"/>
      <c r="E39" s="1"/>
      <c r="F39" s="1"/>
      <c r="G39" s="1"/>
      <c r="H39" s="1"/>
      <c r="I39" s="1"/>
      <c r="J39" s="15"/>
    </row>
    <row r="40" spans="1:10" ht="12.75">
      <c r="A40" s="16"/>
      <c r="B40" s="1"/>
      <c r="C40" s="1"/>
      <c r="D40" s="1"/>
      <c r="E40" s="1"/>
      <c r="F40" s="1"/>
      <c r="G40" s="1"/>
      <c r="H40" s="1"/>
      <c r="I40" s="1"/>
      <c r="J40" s="15"/>
    </row>
    <row r="41" spans="1:10" ht="12.75">
      <c r="A41" s="16"/>
      <c r="B41" s="1"/>
      <c r="C41" s="1"/>
      <c r="D41" s="1"/>
      <c r="E41" s="1"/>
      <c r="F41" s="1"/>
      <c r="G41" s="1"/>
      <c r="H41" s="1"/>
      <c r="I41" s="1"/>
      <c r="J41" s="15"/>
    </row>
    <row r="42" spans="1:10" ht="12.75">
      <c r="A42" s="16"/>
      <c r="B42" s="1"/>
      <c r="C42" s="1"/>
      <c r="D42" s="1"/>
      <c r="E42" s="1"/>
      <c r="F42" s="1"/>
      <c r="G42" s="1"/>
      <c r="H42" s="1"/>
      <c r="I42" s="1"/>
      <c r="J42" s="15"/>
    </row>
    <row r="43" spans="1:10" ht="12.75">
      <c r="A43" s="16"/>
      <c r="B43" s="1"/>
      <c r="C43" s="1"/>
      <c r="D43" s="1"/>
      <c r="E43" s="1"/>
      <c r="F43" s="1"/>
      <c r="G43" s="1"/>
      <c r="H43" s="1"/>
      <c r="I43" s="1"/>
      <c r="J43" s="15"/>
    </row>
    <row r="44" spans="1:10" ht="12.75">
      <c r="A44" s="16"/>
      <c r="B44" s="1"/>
      <c r="C44" s="1"/>
      <c r="D44" s="1"/>
      <c r="E44" s="1"/>
      <c r="F44" s="1"/>
      <c r="G44" s="1"/>
      <c r="H44" s="1"/>
      <c r="I44" s="1"/>
      <c r="J44" s="15"/>
    </row>
    <row r="45" spans="1:10" ht="12.75">
      <c r="A45" s="16"/>
      <c r="B45" s="1"/>
      <c r="C45" s="1"/>
      <c r="D45" s="1"/>
      <c r="E45" s="1"/>
      <c r="F45" s="1"/>
      <c r="G45" s="1"/>
      <c r="H45" s="1"/>
      <c r="I45" s="1"/>
      <c r="J45" s="15"/>
    </row>
    <row r="46" spans="1:10" ht="12.75">
      <c r="A46" s="16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6"/>
      <c r="B47" s="1"/>
      <c r="C47" s="1"/>
      <c r="D47" s="1"/>
      <c r="E47" s="1"/>
      <c r="F47" s="1"/>
      <c r="G47" s="1"/>
      <c r="H47" s="1"/>
      <c r="I47" s="1"/>
      <c r="J47" s="15"/>
    </row>
    <row r="48" spans="1:10" ht="12.75">
      <c r="A48" s="16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6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6"/>
      <c r="B50" s="1"/>
      <c r="C50" s="1"/>
      <c r="D50" s="1"/>
      <c r="E50" s="1"/>
      <c r="F50" s="1"/>
      <c r="G50" s="1"/>
      <c r="H50" s="1"/>
      <c r="I50" s="1"/>
      <c r="J50" s="15"/>
    </row>
    <row r="51" spans="1:10" ht="12.75">
      <c r="A51" s="16"/>
      <c r="B51" s="1"/>
      <c r="C51" s="1"/>
      <c r="D51" s="1"/>
      <c r="E51" s="1"/>
      <c r="F51" s="1"/>
      <c r="G51" s="1"/>
      <c r="H51" s="1"/>
      <c r="I51" s="1"/>
      <c r="J51" s="15"/>
    </row>
    <row r="52" spans="1:10" ht="12.75">
      <c r="A52" s="16"/>
      <c r="B52" s="1"/>
      <c r="C52" s="1"/>
      <c r="D52" s="1"/>
      <c r="E52" s="1"/>
      <c r="F52" s="1"/>
      <c r="G52" s="1"/>
      <c r="H52" s="1"/>
      <c r="I52" s="1"/>
      <c r="J52" s="15"/>
    </row>
    <row r="53" spans="1:10" ht="12.75">
      <c r="A53" s="16"/>
      <c r="B53" s="1"/>
      <c r="C53" s="1"/>
      <c r="D53" s="1"/>
      <c r="E53" s="1"/>
      <c r="F53" s="1"/>
      <c r="G53" s="1"/>
      <c r="H53" s="1"/>
      <c r="I53" s="1"/>
      <c r="J53" s="15"/>
    </row>
    <row r="54" spans="1:10" ht="12.75">
      <c r="A54" s="16"/>
      <c r="B54" s="1"/>
      <c r="C54" s="1"/>
      <c r="D54" s="1"/>
      <c r="E54" s="1"/>
      <c r="F54" s="1"/>
      <c r="G54" s="1"/>
      <c r="H54" s="1"/>
      <c r="I54" s="1"/>
      <c r="J54" s="15"/>
    </row>
    <row r="55" spans="1:10" ht="12.75">
      <c r="A55" s="16"/>
      <c r="B55" s="1"/>
      <c r="C55" s="1"/>
      <c r="D55" s="1"/>
      <c r="E55" s="1"/>
      <c r="F55" s="1"/>
      <c r="G55" s="1"/>
      <c r="H55" s="1"/>
      <c r="I55" s="1"/>
      <c r="J55" s="15"/>
    </row>
    <row r="56" spans="1:10" ht="12.75">
      <c r="A56" s="16"/>
      <c r="B56" s="1"/>
      <c r="C56" s="1"/>
      <c r="D56" s="1"/>
      <c r="E56" s="1"/>
      <c r="F56" s="1"/>
      <c r="G56" s="1"/>
      <c r="H56" s="1"/>
      <c r="I56" s="1"/>
      <c r="J56" s="15"/>
    </row>
    <row r="57" spans="1:10" ht="12.75">
      <c r="A57" s="16"/>
      <c r="B57" s="1"/>
      <c r="C57" s="1"/>
      <c r="D57" s="1"/>
      <c r="E57" s="1"/>
      <c r="F57" s="1"/>
      <c r="G57" s="1"/>
      <c r="H57" s="1"/>
      <c r="I57" s="1"/>
      <c r="J57" s="15"/>
    </row>
    <row r="58" spans="1:10" ht="12.75">
      <c r="A58" s="16"/>
      <c r="B58" s="1"/>
      <c r="C58" s="1"/>
      <c r="D58" s="1"/>
      <c r="E58" s="1"/>
      <c r="F58" s="1"/>
      <c r="G58" s="1"/>
      <c r="H58" s="1"/>
      <c r="I58" s="1"/>
      <c r="J58" s="15"/>
    </row>
    <row r="59" spans="1:10" ht="12.75">
      <c r="A59" s="16"/>
      <c r="B59" s="1"/>
      <c r="C59" s="1"/>
      <c r="D59" s="1"/>
      <c r="E59" s="1"/>
      <c r="F59" s="1"/>
      <c r="G59" s="1"/>
      <c r="H59" s="1"/>
      <c r="I59" s="1"/>
      <c r="J59" s="15"/>
    </row>
    <row r="60" spans="1:10" ht="12.75">
      <c r="A60" s="16"/>
      <c r="B60" s="1"/>
      <c r="C60" s="1"/>
      <c r="D60" s="1"/>
      <c r="E60" s="1"/>
      <c r="F60" s="1"/>
      <c r="G60" s="1"/>
      <c r="H60" s="1"/>
      <c r="I60" s="1"/>
      <c r="J60" s="15"/>
    </row>
    <row r="61" spans="1:10" ht="12" customHeight="1">
      <c r="A61" s="456"/>
      <c r="B61" s="457"/>
      <c r="C61" s="1"/>
      <c r="D61" s="1"/>
      <c r="E61" s="1"/>
      <c r="F61" s="1"/>
      <c r="G61" s="1"/>
      <c r="H61" s="1"/>
      <c r="I61" s="1"/>
      <c r="J61" s="15"/>
    </row>
    <row r="62" spans="1:10" ht="15">
      <c r="A62" s="456" t="s">
        <v>287</v>
      </c>
      <c r="B62" s="457"/>
      <c r="C62" s="1"/>
      <c r="D62" s="1"/>
      <c r="E62" s="1"/>
      <c r="F62" s="1"/>
      <c r="G62" s="1"/>
      <c r="H62" s="1"/>
      <c r="I62" s="1"/>
      <c r="J62" s="15"/>
    </row>
    <row r="63" spans="1:10" ht="12.75">
      <c r="A63" s="50"/>
      <c r="B63" s="51"/>
      <c r="C63" s="51"/>
      <c r="D63" s="51"/>
      <c r="E63" s="51"/>
      <c r="F63" s="51"/>
      <c r="G63" s="51"/>
      <c r="H63" s="51"/>
      <c r="I63" s="51"/>
      <c r="J63" s="52"/>
    </row>
  </sheetData>
  <sheetProtection/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559" t="s">
        <v>145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1" t="s">
        <v>8</v>
      </c>
      <c r="E5" s="159" t="s">
        <v>7</v>
      </c>
      <c r="F5" s="160" t="s">
        <v>6</v>
      </c>
      <c r="G5" s="161" t="s">
        <v>8</v>
      </c>
      <c r="H5" s="159" t="s">
        <v>7</v>
      </c>
      <c r="I5" s="160" t="s">
        <v>6</v>
      </c>
      <c r="J5" s="159" t="s">
        <v>7</v>
      </c>
      <c r="K5" s="160" t="s">
        <v>6</v>
      </c>
    </row>
    <row r="6" spans="1:11" ht="14.25">
      <c r="A6" s="37" t="s">
        <v>9</v>
      </c>
      <c r="B6" s="14">
        <v>339097</v>
      </c>
      <c r="C6" s="14">
        <v>2545500</v>
      </c>
      <c r="D6" s="38">
        <f aca="true" t="shared" si="0" ref="D6:D16">(B6*1000)/C6</f>
        <v>133.2142997446474</v>
      </c>
      <c r="E6" s="14">
        <v>468505</v>
      </c>
      <c r="F6" s="14">
        <v>2352900</v>
      </c>
      <c r="G6" s="38">
        <f aca="true" t="shared" si="1" ref="G6:G18">(E6*1000)/F6</f>
        <v>199.1181095669174</v>
      </c>
      <c r="H6" s="5">
        <f>(E19-E13+B6)</f>
        <v>2202686</v>
      </c>
      <c r="I6" s="5">
        <f>(F19-F13+C6)</f>
        <v>15556616.666666666</v>
      </c>
      <c r="J6" s="5">
        <f>(E12+E19-E6+B6)</f>
        <v>4452829</v>
      </c>
      <c r="K6" s="5">
        <f>(F12+F19-F6+C6)</f>
        <v>28511716.666666664</v>
      </c>
    </row>
    <row r="7" spans="1:11" ht="14.25">
      <c r="A7" s="37" t="s">
        <v>10</v>
      </c>
      <c r="B7" s="14">
        <v>362061</v>
      </c>
      <c r="C7" s="14">
        <v>2602850</v>
      </c>
      <c r="D7" s="38">
        <f t="shared" si="0"/>
        <v>139.1017538467449</v>
      </c>
      <c r="E7" s="14">
        <v>362447</v>
      </c>
      <c r="F7" s="14">
        <v>1897383.3333333333</v>
      </c>
      <c r="G7" s="38">
        <f t="shared" si="1"/>
        <v>191.0246567641401</v>
      </c>
      <c r="H7" s="5">
        <f aca="true" t="shared" si="2" ref="H7:I9">(H6-E14+B7)</f>
        <v>2206721</v>
      </c>
      <c r="I7" s="5">
        <f t="shared" si="2"/>
        <v>15760900</v>
      </c>
      <c r="J7" s="5">
        <f aca="true" t="shared" si="3" ref="J7:K9">(J6-E7+B7)</f>
        <v>4452443</v>
      </c>
      <c r="K7" s="5">
        <f t="shared" si="3"/>
        <v>29217183.333333332</v>
      </c>
    </row>
    <row r="8" spans="1:11" ht="14.25">
      <c r="A8" s="37" t="s">
        <v>11</v>
      </c>
      <c r="B8" s="14">
        <v>409264</v>
      </c>
      <c r="C8" s="14">
        <v>2556116.6666666665</v>
      </c>
      <c r="D8" s="38">
        <f t="shared" si="0"/>
        <v>160.11162766436067</v>
      </c>
      <c r="E8" s="14">
        <v>423579</v>
      </c>
      <c r="F8" s="14">
        <v>2296950</v>
      </c>
      <c r="G8" s="38">
        <f t="shared" si="1"/>
        <v>184.40932540978253</v>
      </c>
      <c r="H8" s="5">
        <f t="shared" si="2"/>
        <v>2258392</v>
      </c>
      <c r="I8" s="5">
        <f t="shared" si="2"/>
        <v>15856600</v>
      </c>
      <c r="J8" s="5">
        <f t="shared" si="3"/>
        <v>4438128</v>
      </c>
      <c r="K8" s="5">
        <f t="shared" si="3"/>
        <v>29476350</v>
      </c>
    </row>
    <row r="9" spans="1:11" ht="14.25">
      <c r="A9" s="37" t="s">
        <v>12</v>
      </c>
      <c r="B9" s="5">
        <v>500838</v>
      </c>
      <c r="C9" s="5">
        <v>2863850</v>
      </c>
      <c r="D9" s="38">
        <f t="shared" si="0"/>
        <v>174.88276271452764</v>
      </c>
      <c r="E9" s="5">
        <v>432854</v>
      </c>
      <c r="F9" s="5">
        <v>2458433.3333333335</v>
      </c>
      <c r="G9" s="38">
        <f t="shared" si="1"/>
        <v>176.0690412593386</v>
      </c>
      <c r="H9" s="5">
        <f t="shared" si="2"/>
        <v>2334522</v>
      </c>
      <c r="I9" s="5">
        <f t="shared" si="2"/>
        <v>15803116.666666666</v>
      </c>
      <c r="J9" s="5">
        <f t="shared" si="3"/>
        <v>4506112</v>
      </c>
      <c r="K9" s="5">
        <f t="shared" si="3"/>
        <v>29881766.666666668</v>
      </c>
    </row>
    <row r="10" spans="1:11" ht="14.25">
      <c r="A10" s="37" t="s">
        <v>13</v>
      </c>
      <c r="B10" s="5">
        <v>503699</v>
      </c>
      <c r="C10" s="5">
        <v>2692600</v>
      </c>
      <c r="D10" s="38">
        <f t="shared" si="0"/>
        <v>187.06788977196763</v>
      </c>
      <c r="E10" s="5">
        <v>397769</v>
      </c>
      <c r="F10" s="5">
        <v>2295983.3333333335</v>
      </c>
      <c r="G10" s="38">
        <f t="shared" si="1"/>
        <v>173.24559556907352</v>
      </c>
      <c r="H10" s="5">
        <f>(H9-E17+B10)</f>
        <v>2461416</v>
      </c>
      <c r="I10" s="5">
        <f>(I9-F17+C10)</f>
        <v>15783933.333333332</v>
      </c>
      <c r="J10" s="5">
        <f>(J9-E10+B10)</f>
        <v>4612042</v>
      </c>
      <c r="K10" s="5">
        <f>(K9-F10+C10)</f>
        <v>30278383.333333336</v>
      </c>
    </row>
    <row r="11" spans="1:11" ht="14.25">
      <c r="A11" s="37" t="s">
        <v>14</v>
      </c>
      <c r="B11" s="5">
        <v>498929</v>
      </c>
      <c r="C11" s="5">
        <v>2622166.6666666665</v>
      </c>
      <c r="D11" s="38">
        <f t="shared" si="0"/>
        <v>190.27356511790506</v>
      </c>
      <c r="E11" s="5">
        <v>339029</v>
      </c>
      <c r="F11" s="5">
        <v>2083600</v>
      </c>
      <c r="G11" s="38">
        <f t="shared" si="1"/>
        <v>162.71309272413131</v>
      </c>
      <c r="H11" s="5">
        <f>(H10-E18+B11)</f>
        <v>2613888</v>
      </c>
      <c r="I11" s="5">
        <f>(I10-F18+C11)</f>
        <v>15883083.333333332</v>
      </c>
      <c r="J11" s="5">
        <f>(J10-E11+B11)</f>
        <v>4771942</v>
      </c>
      <c r="K11" s="5">
        <f>(K10-F11+C11)</f>
        <v>30816950.000000004</v>
      </c>
    </row>
    <row r="12" spans="1:11" ht="14.25">
      <c r="A12" s="405" t="s">
        <v>15</v>
      </c>
      <c r="B12" s="39">
        <f>SUM(B6:B11)</f>
        <v>2613888</v>
      </c>
      <c r="C12" s="40">
        <f>SUM(C6:C11)</f>
        <v>15883083.333333332</v>
      </c>
      <c r="D12" s="121">
        <f t="shared" si="0"/>
        <v>164.57056511907325</v>
      </c>
      <c r="E12" s="39">
        <f>SUM(E6:E11)</f>
        <v>2424183</v>
      </c>
      <c r="F12" s="40">
        <f>SUM(F6:F11)</f>
        <v>13385250</v>
      </c>
      <c r="G12" s="121">
        <f t="shared" si="1"/>
        <v>181.10853364711156</v>
      </c>
      <c r="H12" s="5"/>
      <c r="I12" s="5"/>
      <c r="J12" s="5"/>
      <c r="K12" s="5"/>
    </row>
    <row r="13" spans="1:13" ht="14.25">
      <c r="A13" s="37" t="s">
        <v>16</v>
      </c>
      <c r="B13" s="14">
        <v>521650</v>
      </c>
      <c r="C13" s="14">
        <v>2769383.3333333335</v>
      </c>
      <c r="D13" s="38">
        <f t="shared" si="0"/>
        <v>188.36323369221788</v>
      </c>
      <c r="E13" s="14">
        <v>294465</v>
      </c>
      <c r="F13" s="14">
        <v>1922750</v>
      </c>
      <c r="G13" s="38">
        <f t="shared" si="1"/>
        <v>153.14783513197244</v>
      </c>
      <c r="H13" s="5">
        <f>(H11-E6+B13)</f>
        <v>2667033</v>
      </c>
      <c r="I13" s="5">
        <f>(I11-F6+C13)</f>
        <v>16299566.666666666</v>
      </c>
      <c r="J13" s="5">
        <f>(J11-E13+B13)</f>
        <v>4999127</v>
      </c>
      <c r="K13" s="5">
        <f>(K11-F13+C13)</f>
        <v>31663583.333333336</v>
      </c>
      <c r="L13" s="110"/>
      <c r="M13" s="110"/>
    </row>
    <row r="14" spans="1:11" ht="14.25">
      <c r="A14" s="37" t="s">
        <v>17</v>
      </c>
      <c r="B14" s="14">
        <v>510657</v>
      </c>
      <c r="C14" s="14">
        <v>2689733.3333333335</v>
      </c>
      <c r="D14" s="38">
        <f t="shared" si="0"/>
        <v>189.85413671739454</v>
      </c>
      <c r="E14" s="14">
        <v>358026</v>
      </c>
      <c r="F14" s="14">
        <v>2398566.6666666665</v>
      </c>
      <c r="G14" s="38">
        <f t="shared" si="1"/>
        <v>149.26664535764417</v>
      </c>
      <c r="H14" s="5">
        <f aca="true" t="shared" si="4" ref="H14:I16">(H13-E7+B14)</f>
        <v>2815243</v>
      </c>
      <c r="I14" s="5">
        <f t="shared" si="4"/>
        <v>17091916.666666664</v>
      </c>
      <c r="J14" s="5">
        <f aca="true" t="shared" si="5" ref="J14:K16">(J13-E14+B14)</f>
        <v>5151758</v>
      </c>
      <c r="K14" s="5">
        <f t="shared" si="5"/>
        <v>31954750</v>
      </c>
    </row>
    <row r="15" spans="1:11" ht="14.25">
      <c r="A15" s="37" t="s">
        <v>18</v>
      </c>
      <c r="B15" s="5">
        <v>554941</v>
      </c>
      <c r="C15" s="5">
        <v>2763133.3333333335</v>
      </c>
      <c r="D15" s="38">
        <f t="shared" si="0"/>
        <v>200.83757569908556</v>
      </c>
      <c r="E15" s="5">
        <v>357593</v>
      </c>
      <c r="F15" s="5">
        <v>2460416.6666666665</v>
      </c>
      <c r="G15" s="38">
        <f t="shared" si="1"/>
        <v>145.33839119390348</v>
      </c>
      <c r="H15" s="5">
        <f t="shared" si="4"/>
        <v>2946605</v>
      </c>
      <c r="I15" s="5">
        <f t="shared" si="4"/>
        <v>17558099.999999996</v>
      </c>
      <c r="J15" s="5">
        <f t="shared" si="5"/>
        <v>5349106</v>
      </c>
      <c r="K15" s="5">
        <f t="shared" si="5"/>
        <v>32257466.666666664</v>
      </c>
    </row>
    <row r="16" spans="1:12" ht="14.25">
      <c r="A16" s="37" t="s">
        <v>19</v>
      </c>
      <c r="B16" s="5">
        <v>643800</v>
      </c>
      <c r="C16" s="5">
        <v>3094300</v>
      </c>
      <c r="D16" s="38">
        <f t="shared" si="0"/>
        <v>208.05998125585754</v>
      </c>
      <c r="E16" s="5">
        <v>424708</v>
      </c>
      <c r="F16" s="5">
        <v>2917333.3333333335</v>
      </c>
      <c r="G16" s="38">
        <f t="shared" si="1"/>
        <v>145.5808957952468</v>
      </c>
      <c r="H16" s="5">
        <f t="shared" si="4"/>
        <v>3157551</v>
      </c>
      <c r="I16" s="5">
        <f t="shared" si="4"/>
        <v>18193966.666666664</v>
      </c>
      <c r="J16" s="5">
        <f t="shared" si="5"/>
        <v>5568198</v>
      </c>
      <c r="K16" s="5">
        <f t="shared" si="5"/>
        <v>32434433.333333332</v>
      </c>
      <c r="L16" s="110"/>
    </row>
    <row r="17" spans="1:11" ht="14.25">
      <c r="A17" s="37" t="s">
        <v>20</v>
      </c>
      <c r="B17" s="5"/>
      <c r="C17" s="5"/>
      <c r="D17" s="38"/>
      <c r="E17" s="5">
        <v>376805</v>
      </c>
      <c r="F17" s="5">
        <v>2711783.3333333335</v>
      </c>
      <c r="G17" s="38">
        <f t="shared" si="1"/>
        <v>138.9509978058719</v>
      </c>
      <c r="H17" s="5"/>
      <c r="I17" s="5"/>
      <c r="J17" s="5"/>
      <c r="K17" s="5"/>
    </row>
    <row r="18" spans="1:11" ht="14.25">
      <c r="A18" s="37" t="s">
        <v>21</v>
      </c>
      <c r="B18" s="5"/>
      <c r="C18" s="5"/>
      <c r="D18" s="337"/>
      <c r="E18" s="5">
        <v>346457</v>
      </c>
      <c r="F18" s="5">
        <v>2523016.6666666665</v>
      </c>
      <c r="G18" s="337">
        <f t="shared" si="1"/>
        <v>137.31855384757665</v>
      </c>
      <c r="H18" s="5"/>
      <c r="I18" s="5"/>
      <c r="J18" s="5"/>
      <c r="K18" s="5"/>
    </row>
    <row r="19" spans="1:11" ht="14.25">
      <c r="A19" s="405" t="s">
        <v>15</v>
      </c>
      <c r="B19" s="39">
        <f>SUM(B13:B18)</f>
        <v>2231048</v>
      </c>
      <c r="C19" s="40">
        <f>SUM(C13:C18)</f>
        <v>11316550</v>
      </c>
      <c r="D19" s="121">
        <f>(B19*1000)/C19</f>
        <v>197.14913113979082</v>
      </c>
      <c r="E19" s="39">
        <f>SUM(E13:E18)</f>
        <v>2158054</v>
      </c>
      <c r="F19" s="42">
        <f>SUM(F13:F18)</f>
        <v>14933866.666666666</v>
      </c>
      <c r="G19" s="125">
        <f>(E19*1000)/F19</f>
        <v>144.5073836648691</v>
      </c>
      <c r="H19" s="43"/>
      <c r="I19" s="43"/>
      <c r="J19" s="43"/>
      <c r="K19" s="43"/>
    </row>
    <row r="20" spans="1:11" ht="14.25">
      <c r="A20" s="405" t="s">
        <v>2</v>
      </c>
      <c r="B20" s="123">
        <f>SUM(B19,B12)</f>
        <v>4844936</v>
      </c>
      <c r="C20" s="122">
        <f>SUM(C19,C12)</f>
        <v>27199633.333333332</v>
      </c>
      <c r="D20" s="124">
        <f>(B20*1000)/C20</f>
        <v>178.12504825432697</v>
      </c>
      <c r="E20" s="40">
        <f>SUM(E19,E12)</f>
        <v>4582237</v>
      </c>
      <c r="F20" s="40">
        <f>SUM(F19,F12)</f>
        <v>28319116.666666664</v>
      </c>
      <c r="G20" s="41">
        <f>(E20*1000)/F20</f>
        <v>161.8072009072788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sheetProtection/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20 D14 D17:D19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59" t="s">
        <v>22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0" t="s">
        <v>8</v>
      </c>
      <c r="E5" s="159" t="s">
        <v>7</v>
      </c>
      <c r="F5" s="160" t="s">
        <v>6</v>
      </c>
      <c r="G5" s="160" t="s">
        <v>8</v>
      </c>
      <c r="H5" s="159" t="s">
        <v>7</v>
      </c>
      <c r="I5" s="161" t="s">
        <v>6</v>
      </c>
      <c r="J5" s="160" t="s">
        <v>7</v>
      </c>
      <c r="K5" s="160" t="s">
        <v>6</v>
      </c>
    </row>
    <row r="6" spans="1:11" ht="14.25">
      <c r="A6" s="37" t="s">
        <v>9</v>
      </c>
      <c r="B6" s="5">
        <v>48347</v>
      </c>
      <c r="C6" s="5">
        <v>284700</v>
      </c>
      <c r="D6" s="38">
        <f aca="true" t="shared" si="0" ref="D6:D11">(B6*1000)/C6</f>
        <v>169.8173515981735</v>
      </c>
      <c r="E6" s="5">
        <v>54570</v>
      </c>
      <c r="F6" s="5">
        <v>278503.3333333333</v>
      </c>
      <c r="G6" s="38">
        <f aca="true" t="shared" si="1" ref="G6:G19">(E6*1000)/F6</f>
        <v>195.94020418666446</v>
      </c>
      <c r="H6" s="5">
        <f>(E19-E13+B6)</f>
        <v>314780</v>
      </c>
      <c r="I6" s="5">
        <f>(F19-F13+C6)</f>
        <v>1747286.6666666665</v>
      </c>
      <c r="J6" s="5">
        <f>(E12+E19-E6+B6)</f>
        <v>643543</v>
      </c>
      <c r="K6" s="5">
        <f>(F12+F19-F6+C6)</f>
        <v>3463416.6666666665</v>
      </c>
    </row>
    <row r="7" spans="1:12" ht="14.25">
      <c r="A7" s="37" t="s">
        <v>10</v>
      </c>
      <c r="B7" s="5">
        <v>41030</v>
      </c>
      <c r="C7" s="5">
        <v>246653.33333333334</v>
      </c>
      <c r="D7" s="38">
        <f t="shared" si="0"/>
        <v>166.3468295583545</v>
      </c>
      <c r="E7" s="5">
        <v>50756</v>
      </c>
      <c r="F7" s="5">
        <v>246350</v>
      </c>
      <c r="G7" s="38">
        <f t="shared" si="1"/>
        <v>206.0320681956566</v>
      </c>
      <c r="H7" s="5">
        <f aca="true" t="shared" si="2" ref="H7:I9">(H6-E14+B7)</f>
        <v>309444</v>
      </c>
      <c r="I7" s="5">
        <f t="shared" si="2"/>
        <v>1736973.333333333</v>
      </c>
      <c r="J7" s="5">
        <f aca="true" t="shared" si="3" ref="J7:K9">(J6-E7+B7)</f>
        <v>633817</v>
      </c>
      <c r="K7" s="5">
        <f t="shared" si="3"/>
        <v>3463720</v>
      </c>
      <c r="L7" s="110"/>
    </row>
    <row r="8" spans="1:11" ht="14.25">
      <c r="A8" s="37" t="s">
        <v>11</v>
      </c>
      <c r="B8" s="5">
        <v>37647</v>
      </c>
      <c r="C8" s="5">
        <v>225203.33333333334</v>
      </c>
      <c r="D8" s="38">
        <f t="shared" si="0"/>
        <v>167.16892881988127</v>
      </c>
      <c r="E8" s="5">
        <v>57662</v>
      </c>
      <c r="F8" s="5">
        <v>305110</v>
      </c>
      <c r="G8" s="38">
        <f t="shared" si="1"/>
        <v>188.98757825046704</v>
      </c>
      <c r="H8" s="5">
        <f t="shared" si="2"/>
        <v>284765</v>
      </c>
      <c r="I8" s="5">
        <f t="shared" si="2"/>
        <v>1625346.6666666663</v>
      </c>
      <c r="J8" s="5">
        <f t="shared" si="3"/>
        <v>613802</v>
      </c>
      <c r="K8" s="5">
        <f t="shared" si="3"/>
        <v>3383813.3333333335</v>
      </c>
    </row>
    <row r="9" spans="1:11" ht="14.25">
      <c r="A9" s="37" t="s">
        <v>12</v>
      </c>
      <c r="B9" s="5">
        <v>48691</v>
      </c>
      <c r="C9" s="5">
        <v>293063.3333333333</v>
      </c>
      <c r="D9" s="38">
        <f t="shared" si="0"/>
        <v>166.14497435139162</v>
      </c>
      <c r="E9" s="5">
        <v>60170</v>
      </c>
      <c r="F9" s="5">
        <v>308836.6666666667</v>
      </c>
      <c r="G9" s="38">
        <f t="shared" si="1"/>
        <v>194.82790255906573</v>
      </c>
      <c r="H9" s="5">
        <f t="shared" si="2"/>
        <v>275864</v>
      </c>
      <c r="I9" s="5">
        <f t="shared" si="2"/>
        <v>1612563.3333333328</v>
      </c>
      <c r="J9" s="5">
        <f t="shared" si="3"/>
        <v>602323</v>
      </c>
      <c r="K9" s="5">
        <f t="shared" si="3"/>
        <v>3368040.0000000005</v>
      </c>
    </row>
    <row r="10" spans="1:11" ht="14.25">
      <c r="A10" s="37" t="s">
        <v>13</v>
      </c>
      <c r="B10" s="5">
        <v>43749</v>
      </c>
      <c r="C10" s="5">
        <v>268016.6666666667</v>
      </c>
      <c r="D10" s="38">
        <f t="shared" si="0"/>
        <v>163.23238604564392</v>
      </c>
      <c r="E10" s="5">
        <v>53829</v>
      </c>
      <c r="F10" s="5">
        <v>285393.3333333333</v>
      </c>
      <c r="G10" s="38">
        <f t="shared" si="1"/>
        <v>188.6133756920274</v>
      </c>
      <c r="H10" s="5">
        <f>(H9-E17+B10)</f>
        <v>275442</v>
      </c>
      <c r="I10" s="5">
        <f>(I9-F17+C10)</f>
        <v>1633579.9999999995</v>
      </c>
      <c r="J10" s="5">
        <f>(J9-E10+B10)</f>
        <v>592243</v>
      </c>
      <c r="K10" s="5">
        <f>(K9-F10+C10)</f>
        <v>3350663.3333333335</v>
      </c>
    </row>
    <row r="11" spans="1:11" ht="14.25">
      <c r="A11" s="37" t="s">
        <v>14</v>
      </c>
      <c r="B11" s="5">
        <v>45827</v>
      </c>
      <c r="C11" s="5">
        <v>270053.3333333333</v>
      </c>
      <c r="D11" s="38">
        <f t="shared" si="0"/>
        <v>169.69610941048683</v>
      </c>
      <c r="E11" s="5">
        <v>51268</v>
      </c>
      <c r="F11" s="5">
        <v>270183.3333333333</v>
      </c>
      <c r="G11" s="38">
        <f t="shared" si="1"/>
        <v>189.75263709826663</v>
      </c>
      <c r="H11" s="5">
        <f>(H10-E18+B11)</f>
        <v>265291</v>
      </c>
      <c r="I11" s="5">
        <f>(I10-F18+C11)</f>
        <v>1587689.9999999995</v>
      </c>
      <c r="J11" s="5">
        <f>(J10-E11+B11)</f>
        <v>586802</v>
      </c>
      <c r="K11" s="5">
        <f>(K10-F11+C11)</f>
        <v>3350533.3333333335</v>
      </c>
    </row>
    <row r="12" spans="1:11" ht="14.25">
      <c r="A12" s="405" t="s">
        <v>15</v>
      </c>
      <c r="B12" s="39">
        <f>SUM(B6:B11)</f>
        <v>265291</v>
      </c>
      <c r="C12" s="40">
        <f>SUM(C6:C11)</f>
        <v>1587690</v>
      </c>
      <c r="D12" s="41">
        <f>(B12*1000)/C12</f>
        <v>167.0924424793253</v>
      </c>
      <c r="E12" s="39">
        <f>SUM(E6:E11)</f>
        <v>328255</v>
      </c>
      <c r="F12" s="40">
        <f>SUM(F6:F11)</f>
        <v>1694376.6666666665</v>
      </c>
      <c r="G12" s="41">
        <f t="shared" si="1"/>
        <v>193.73201157554502</v>
      </c>
      <c r="H12" s="6"/>
      <c r="I12" s="3"/>
      <c r="J12" s="3"/>
      <c r="K12" s="3"/>
    </row>
    <row r="13" spans="1:12" ht="14.25">
      <c r="A13" s="37" t="s">
        <v>16</v>
      </c>
      <c r="B13" s="14">
        <v>55252</v>
      </c>
      <c r="C13" s="14">
        <v>314123.3333333333</v>
      </c>
      <c r="D13" s="38">
        <f>(B13*1000)/C13</f>
        <v>175.89269607479017</v>
      </c>
      <c r="E13" s="14">
        <v>55078</v>
      </c>
      <c r="F13" s="14">
        <v>300256.6666666667</v>
      </c>
      <c r="G13" s="38">
        <f t="shared" si="1"/>
        <v>183.43639330794764</v>
      </c>
      <c r="H13" s="5">
        <f>(H11-E6+B13)</f>
        <v>265973</v>
      </c>
      <c r="I13" s="5">
        <f>(I11-F6+C13)</f>
        <v>1623309.9999999995</v>
      </c>
      <c r="J13" s="5">
        <f>(J11-E13+B13)</f>
        <v>586976</v>
      </c>
      <c r="K13" s="5">
        <f>(K11-F13+C13)</f>
        <v>3364400.0000000005</v>
      </c>
      <c r="L13" s="110"/>
    </row>
    <row r="14" spans="1:11" ht="14.25">
      <c r="A14" s="37" t="s">
        <v>17</v>
      </c>
      <c r="B14" s="5">
        <v>52865</v>
      </c>
      <c r="C14" s="5">
        <v>291416.6666666667</v>
      </c>
      <c r="D14" s="38">
        <f>(B14*1000)/C14</f>
        <v>181.40692021732912</v>
      </c>
      <c r="E14" s="5">
        <v>46366</v>
      </c>
      <c r="F14" s="5">
        <v>256966.66666666666</v>
      </c>
      <c r="G14" s="38">
        <f t="shared" si="1"/>
        <v>180.43585419639382</v>
      </c>
      <c r="H14" s="5">
        <f aca="true" t="shared" si="4" ref="H14:I16">(H13-E7+B14)</f>
        <v>268082</v>
      </c>
      <c r="I14" s="5">
        <f t="shared" si="4"/>
        <v>1668376.6666666663</v>
      </c>
      <c r="J14" s="5">
        <f aca="true" t="shared" si="5" ref="J14:K16">(J13-E14+B14)</f>
        <v>593475</v>
      </c>
      <c r="K14" s="5">
        <f t="shared" si="5"/>
        <v>3398850.0000000005</v>
      </c>
    </row>
    <row r="15" spans="1:11" ht="14.25">
      <c r="A15" s="37" t="s">
        <v>18</v>
      </c>
      <c r="B15" s="5">
        <v>53568</v>
      </c>
      <c r="C15" s="5">
        <v>302076.6666666667</v>
      </c>
      <c r="D15" s="38">
        <f>(B15*1000)/C15</f>
        <v>177.332465268199</v>
      </c>
      <c r="E15" s="5">
        <v>62326</v>
      </c>
      <c r="F15" s="5">
        <v>336830</v>
      </c>
      <c r="G15" s="38">
        <f t="shared" si="1"/>
        <v>185.03696226583142</v>
      </c>
      <c r="H15" s="5">
        <f t="shared" si="4"/>
        <v>263988</v>
      </c>
      <c r="I15" s="5">
        <f t="shared" si="4"/>
        <v>1665343.333333333</v>
      </c>
      <c r="J15" s="5">
        <f t="shared" si="5"/>
        <v>584717</v>
      </c>
      <c r="K15" s="5">
        <f t="shared" si="5"/>
        <v>3364096.666666667</v>
      </c>
    </row>
    <row r="16" spans="1:11" ht="14.25">
      <c r="A16" s="37" t="s">
        <v>19</v>
      </c>
      <c r="B16" s="5">
        <v>44845</v>
      </c>
      <c r="C16" s="5">
        <v>245830</v>
      </c>
      <c r="D16" s="38">
        <f>(B16*1000)/C16</f>
        <v>182.42281251271203</v>
      </c>
      <c r="E16" s="5">
        <v>57592</v>
      </c>
      <c r="F16" s="5">
        <v>305846.6666666667</v>
      </c>
      <c r="G16" s="38">
        <f t="shared" si="1"/>
        <v>188.3035072040456</v>
      </c>
      <c r="H16" s="5">
        <f t="shared" si="4"/>
        <v>248663</v>
      </c>
      <c r="I16" s="5">
        <f t="shared" si="4"/>
        <v>1602336.6666666663</v>
      </c>
      <c r="J16" s="5">
        <f t="shared" si="5"/>
        <v>571970</v>
      </c>
      <c r="K16" s="5">
        <f t="shared" si="5"/>
        <v>3304080.0000000005</v>
      </c>
    </row>
    <row r="17" spans="1:11" ht="14.25">
      <c r="A17" s="37" t="s">
        <v>20</v>
      </c>
      <c r="B17" s="5"/>
      <c r="C17" s="5"/>
      <c r="D17" s="38"/>
      <c r="E17" s="5">
        <v>44171</v>
      </c>
      <c r="F17" s="5">
        <v>247000</v>
      </c>
      <c r="G17" s="38">
        <f t="shared" si="1"/>
        <v>178.82995951417004</v>
      </c>
      <c r="H17" s="5"/>
      <c r="I17" s="5"/>
      <c r="J17" s="5"/>
      <c r="K17" s="5"/>
    </row>
    <row r="18" spans="1:11" ht="14.25">
      <c r="A18" s="37" t="s">
        <v>21</v>
      </c>
      <c r="B18" s="5"/>
      <c r="C18" s="5"/>
      <c r="D18" s="337"/>
      <c r="E18" s="5">
        <v>55978</v>
      </c>
      <c r="F18" s="5">
        <v>315943.3333333333</v>
      </c>
      <c r="G18" s="337">
        <f t="shared" si="1"/>
        <v>177.1773419284049</v>
      </c>
      <c r="H18" s="5"/>
      <c r="I18" s="5"/>
      <c r="J18" s="5"/>
      <c r="K18" s="5"/>
    </row>
    <row r="19" spans="1:11" ht="14.25">
      <c r="A19" s="406" t="s">
        <v>15</v>
      </c>
      <c r="B19" s="39">
        <f>SUM(B13:B18)</f>
        <v>206530</v>
      </c>
      <c r="C19" s="40">
        <f>SUM(C13:C18)</f>
        <v>1153446.6666666667</v>
      </c>
      <c r="D19" s="41">
        <f>(B19*1000)/C19</f>
        <v>179.05465936873253</v>
      </c>
      <c r="E19" s="39">
        <f>SUM(E13:E18)</f>
        <v>321511</v>
      </c>
      <c r="F19" s="40">
        <f>SUM(F13:F18)</f>
        <v>1762843.3333333333</v>
      </c>
      <c r="G19" s="124">
        <f t="shared" si="1"/>
        <v>182.38206079950385</v>
      </c>
      <c r="H19" s="43"/>
      <c r="I19" s="43"/>
      <c r="J19" s="43"/>
      <c r="K19" s="43"/>
    </row>
    <row r="20" spans="1:11" ht="14.25">
      <c r="A20" s="406" t="s">
        <v>2</v>
      </c>
      <c r="B20" s="39">
        <f>SUM(B12,B19)</f>
        <v>471821</v>
      </c>
      <c r="C20" s="40">
        <f>SUM(C12,C19)</f>
        <v>2741136.666666667</v>
      </c>
      <c r="D20" s="121">
        <f>(B20*1000)/C20</f>
        <v>172.12604017068344</v>
      </c>
      <c r="E20" s="39">
        <f>SUM(E12,E19)</f>
        <v>649766</v>
      </c>
      <c r="F20" s="40">
        <f>SUM(F12,F19)</f>
        <v>3457220</v>
      </c>
      <c r="G20" s="41">
        <f>(E20*1000)/F20</f>
        <v>187.94464916898548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 D17:D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59" t="s">
        <v>243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0" t="s">
        <v>8</v>
      </c>
      <c r="E5" s="159" t="s">
        <v>7</v>
      </c>
      <c r="F5" s="160" t="s">
        <v>6</v>
      </c>
      <c r="G5" s="160" t="s">
        <v>8</v>
      </c>
      <c r="H5" s="159" t="s">
        <v>7</v>
      </c>
      <c r="I5" s="161" t="s">
        <v>6</v>
      </c>
      <c r="J5" s="160" t="s">
        <v>7</v>
      </c>
      <c r="K5" s="160" t="s">
        <v>6</v>
      </c>
    </row>
    <row r="6" spans="1:11" ht="14.25">
      <c r="A6" s="37" t="s">
        <v>9</v>
      </c>
      <c r="B6" s="407">
        <v>783</v>
      </c>
      <c r="C6" s="407">
        <v>1646.1666666666667</v>
      </c>
      <c r="D6" s="339">
        <f aca="true" t="shared" si="0" ref="D6:D16">(B6*1000)/C6</f>
        <v>475.65050116432116</v>
      </c>
      <c r="E6" s="407">
        <v>978.142</v>
      </c>
      <c r="F6" s="407">
        <v>1904</v>
      </c>
      <c r="G6" s="339">
        <f aca="true" t="shared" si="1" ref="G6:G18">(E6*1000)/F6</f>
        <v>513.7300420168067</v>
      </c>
      <c r="H6" s="407">
        <f>(E19-E13+B6)</f>
        <v>7794</v>
      </c>
      <c r="I6" s="407">
        <f>(F19-F13+C6)</f>
        <v>19892.833333333332</v>
      </c>
      <c r="J6" s="407">
        <f>(E12+E19-E6+B6)</f>
        <v>15666</v>
      </c>
      <c r="K6" s="407">
        <f>(F12+F19-F6+C6)</f>
        <v>39686.49999999999</v>
      </c>
    </row>
    <row r="7" spans="1:12" ht="14.25">
      <c r="A7" s="37" t="s">
        <v>10</v>
      </c>
      <c r="B7" s="407">
        <v>1023</v>
      </c>
      <c r="C7" s="407">
        <v>2340.3333333333335</v>
      </c>
      <c r="D7" s="339">
        <f t="shared" si="0"/>
        <v>437.1172197692636</v>
      </c>
      <c r="E7" s="407">
        <v>1069</v>
      </c>
      <c r="F7" s="407">
        <v>2102.3333333333335</v>
      </c>
      <c r="G7" s="339">
        <f t="shared" si="1"/>
        <v>508.48263833835415</v>
      </c>
      <c r="H7" s="407">
        <f aca="true" t="shared" si="2" ref="H7:I9">(H6-E14+B7)</f>
        <v>8139</v>
      </c>
      <c r="I7" s="407">
        <f t="shared" si="2"/>
        <v>19872.999999999996</v>
      </c>
      <c r="J7" s="407">
        <f aca="true" t="shared" si="3" ref="J7:K9">(J6-E7+B7)</f>
        <v>15620</v>
      </c>
      <c r="K7" s="407">
        <f t="shared" si="3"/>
        <v>39924.49999999999</v>
      </c>
      <c r="L7" s="110"/>
    </row>
    <row r="8" spans="1:11" ht="14.25">
      <c r="A8" s="37" t="s">
        <v>11</v>
      </c>
      <c r="B8" s="407">
        <v>877</v>
      </c>
      <c r="C8" s="407">
        <v>2221.3333333333335</v>
      </c>
      <c r="D8" s="339">
        <f t="shared" si="0"/>
        <v>394.80792316926767</v>
      </c>
      <c r="E8" s="407">
        <v>1278</v>
      </c>
      <c r="F8" s="407">
        <v>2796.5</v>
      </c>
      <c r="G8" s="339">
        <f t="shared" si="1"/>
        <v>456.99982120507775</v>
      </c>
      <c r="H8" s="407">
        <f t="shared" si="2"/>
        <v>8479</v>
      </c>
      <c r="I8" s="407">
        <f t="shared" si="2"/>
        <v>20348.999999999996</v>
      </c>
      <c r="J8" s="407">
        <f t="shared" si="3"/>
        <v>15219</v>
      </c>
      <c r="K8" s="407">
        <f t="shared" si="3"/>
        <v>39349.33333333333</v>
      </c>
    </row>
    <row r="9" spans="1:11" ht="14.25">
      <c r="A9" s="37" t="s">
        <v>12</v>
      </c>
      <c r="B9" s="407">
        <v>909</v>
      </c>
      <c r="C9" s="407">
        <v>2598.1666666666665</v>
      </c>
      <c r="D9" s="339">
        <f t="shared" si="0"/>
        <v>349.86208223747514</v>
      </c>
      <c r="E9" s="407">
        <v>1657</v>
      </c>
      <c r="F9" s="407">
        <v>3213</v>
      </c>
      <c r="G9" s="339">
        <f t="shared" si="1"/>
        <v>515.7173980703393</v>
      </c>
      <c r="H9" s="407">
        <f t="shared" si="2"/>
        <v>7406</v>
      </c>
      <c r="I9" s="407">
        <f t="shared" si="2"/>
        <v>17830.166666666664</v>
      </c>
      <c r="J9" s="407">
        <f t="shared" si="3"/>
        <v>14471</v>
      </c>
      <c r="K9" s="407">
        <f t="shared" si="3"/>
        <v>38734.49999999999</v>
      </c>
    </row>
    <row r="10" spans="1:11" ht="14.25">
      <c r="A10" s="37" t="s">
        <v>13</v>
      </c>
      <c r="B10" s="407">
        <v>589</v>
      </c>
      <c r="C10" s="407">
        <v>1765.1666666666667</v>
      </c>
      <c r="D10" s="339">
        <f t="shared" si="0"/>
        <v>333.6795392314229</v>
      </c>
      <c r="E10" s="407">
        <v>980</v>
      </c>
      <c r="F10" s="407">
        <v>4621.166666666667</v>
      </c>
      <c r="G10" s="339">
        <f t="shared" si="1"/>
        <v>212.0676596818985</v>
      </c>
      <c r="H10" s="407">
        <f>(H9-E17+B10)</f>
        <v>5965</v>
      </c>
      <c r="I10" s="407">
        <f>(I9-F17+C10)</f>
        <v>14974.166666666662</v>
      </c>
      <c r="J10" s="407">
        <f>(J9-E10+B10)</f>
        <v>14080</v>
      </c>
      <c r="K10" s="407">
        <f>(K9-F10+C10)</f>
        <v>35878.49999999999</v>
      </c>
    </row>
    <row r="11" spans="1:11" ht="14.25">
      <c r="A11" s="37" t="s">
        <v>14</v>
      </c>
      <c r="B11" s="407">
        <v>1483</v>
      </c>
      <c r="C11" s="407">
        <v>3907.1666666666665</v>
      </c>
      <c r="D11" s="339">
        <f t="shared" si="0"/>
        <v>379.5589301710532</v>
      </c>
      <c r="E11" s="407">
        <v>1671</v>
      </c>
      <c r="F11" s="407">
        <v>3867.5</v>
      </c>
      <c r="G11" s="339">
        <f t="shared" si="1"/>
        <v>432.06205559146736</v>
      </c>
      <c r="H11" s="407">
        <f>(H10-E18+B11)</f>
        <v>5664</v>
      </c>
      <c r="I11" s="407">
        <f>(I10-F18+C11)</f>
        <v>14478.333333333328</v>
      </c>
      <c r="J11" s="407">
        <f>(J10-E11+B11)</f>
        <v>13892</v>
      </c>
      <c r="K11" s="407">
        <f>(K10-F11+C11)</f>
        <v>35918.16666666666</v>
      </c>
    </row>
    <row r="12" spans="1:11" ht="14.25">
      <c r="A12" s="406" t="s">
        <v>15</v>
      </c>
      <c r="B12" s="39">
        <f>SUM(B6:B11)</f>
        <v>5664</v>
      </c>
      <c r="C12" s="40">
        <f>SUM(C6:C11)</f>
        <v>14478.333333333332</v>
      </c>
      <c r="D12" s="41">
        <f t="shared" si="0"/>
        <v>391.2052492229769</v>
      </c>
      <c r="E12" s="39">
        <f>SUM(E6:E11)</f>
        <v>7633.142</v>
      </c>
      <c r="F12" s="40">
        <f>SUM(F6:F11)</f>
        <v>18504.5</v>
      </c>
      <c r="G12" s="41">
        <f t="shared" si="1"/>
        <v>412.50193196249563</v>
      </c>
      <c r="H12" s="408"/>
      <c r="I12" s="43"/>
      <c r="J12" s="43"/>
      <c r="K12" s="43"/>
    </row>
    <row r="13" spans="1:12" ht="14.25">
      <c r="A13" s="37" t="s">
        <v>16</v>
      </c>
      <c r="B13" s="407">
        <v>989</v>
      </c>
      <c r="C13" s="407">
        <v>2717.1666666666665</v>
      </c>
      <c r="D13" s="339">
        <f t="shared" si="0"/>
        <v>363.9820891860394</v>
      </c>
      <c r="E13" s="407">
        <v>1217</v>
      </c>
      <c r="F13" s="407">
        <v>3193.1666666666665</v>
      </c>
      <c r="G13" s="339">
        <f t="shared" si="1"/>
        <v>381.1263635889138</v>
      </c>
      <c r="H13" s="407">
        <f>(H11-E6+B13)</f>
        <v>5674.858</v>
      </c>
      <c r="I13" s="407">
        <f>(I11-F6+C13)</f>
        <v>15291.499999999995</v>
      </c>
      <c r="J13" s="407">
        <f>(J11-E13+B13)</f>
        <v>13664</v>
      </c>
      <c r="K13" s="407">
        <f>(K11-F13+C13)</f>
        <v>35442.16666666666</v>
      </c>
      <c r="L13" s="110"/>
    </row>
    <row r="14" spans="1:11" ht="14.25">
      <c r="A14" s="37" t="s">
        <v>17</v>
      </c>
      <c r="B14" s="407">
        <v>978</v>
      </c>
      <c r="C14" s="407">
        <v>2737</v>
      </c>
      <c r="D14" s="339">
        <f t="shared" si="0"/>
        <v>357.32553891121665</v>
      </c>
      <c r="E14" s="407">
        <v>678</v>
      </c>
      <c r="F14" s="407">
        <v>2360.1666666666665</v>
      </c>
      <c r="G14" s="339">
        <f t="shared" si="1"/>
        <v>287.2678483157969</v>
      </c>
      <c r="H14" s="407">
        <f aca="true" t="shared" si="4" ref="H14:I16">(H13-E7+B14)</f>
        <v>5583.858</v>
      </c>
      <c r="I14" s="407">
        <f t="shared" si="4"/>
        <v>15926.16666666666</v>
      </c>
      <c r="J14" s="407">
        <f aca="true" t="shared" si="5" ref="J14:K16">(J13-E14+B14)</f>
        <v>13964</v>
      </c>
      <c r="K14" s="407">
        <f t="shared" si="5"/>
        <v>35818.99999999999</v>
      </c>
    </row>
    <row r="15" spans="1:11" ht="14.25">
      <c r="A15" s="37" t="s">
        <v>18</v>
      </c>
      <c r="B15" s="407">
        <v>1305</v>
      </c>
      <c r="C15" s="407">
        <v>3451</v>
      </c>
      <c r="D15" s="339">
        <f t="shared" si="0"/>
        <v>378.1512605042017</v>
      </c>
      <c r="E15" s="407">
        <v>537</v>
      </c>
      <c r="F15" s="407">
        <v>1745.3333333333333</v>
      </c>
      <c r="G15" s="339">
        <f t="shared" si="1"/>
        <v>307.6776165011459</v>
      </c>
      <c r="H15" s="407">
        <f t="shared" si="4"/>
        <v>5610.858</v>
      </c>
      <c r="I15" s="407">
        <f t="shared" si="4"/>
        <v>16580.66666666666</v>
      </c>
      <c r="J15" s="407">
        <f t="shared" si="5"/>
        <v>14732</v>
      </c>
      <c r="K15" s="407">
        <f t="shared" si="5"/>
        <v>37524.66666666666</v>
      </c>
    </row>
    <row r="16" spans="1:11" ht="14.25">
      <c r="A16" s="37" t="s">
        <v>19</v>
      </c>
      <c r="B16" s="407">
        <v>1624</v>
      </c>
      <c r="C16" s="407">
        <v>4819.5</v>
      </c>
      <c r="D16" s="339">
        <f t="shared" si="0"/>
        <v>336.96441539578797</v>
      </c>
      <c r="E16" s="407">
        <v>1982</v>
      </c>
      <c r="F16" s="407">
        <v>5117</v>
      </c>
      <c r="G16" s="339">
        <f t="shared" si="1"/>
        <v>387.33632988078955</v>
      </c>
      <c r="H16" s="407">
        <f t="shared" si="4"/>
        <v>5577.858</v>
      </c>
      <c r="I16" s="407">
        <f t="shared" si="4"/>
        <v>18187.16666666666</v>
      </c>
      <c r="J16" s="407">
        <f t="shared" si="5"/>
        <v>14374</v>
      </c>
      <c r="K16" s="407">
        <f t="shared" si="5"/>
        <v>37227.16666666666</v>
      </c>
    </row>
    <row r="17" spans="1:11" ht="14.25">
      <c r="A17" s="37" t="s">
        <v>20</v>
      </c>
      <c r="B17" s="407"/>
      <c r="C17" s="407"/>
      <c r="D17" s="339"/>
      <c r="E17" s="407">
        <v>2030</v>
      </c>
      <c r="F17" s="407">
        <v>4621.166666666667</v>
      </c>
      <c r="G17" s="339">
        <f t="shared" si="1"/>
        <v>439.28300934107546</v>
      </c>
      <c r="H17" s="407"/>
      <c r="I17" s="407"/>
      <c r="J17" s="407"/>
      <c r="K17" s="407"/>
    </row>
    <row r="18" spans="1:11" ht="14.25">
      <c r="A18" s="37" t="s">
        <v>21</v>
      </c>
      <c r="B18" s="407"/>
      <c r="C18" s="407"/>
      <c r="D18" s="337"/>
      <c r="E18" s="407">
        <v>1784</v>
      </c>
      <c r="F18" s="407">
        <v>4403</v>
      </c>
      <c r="G18" s="337">
        <f t="shared" si="1"/>
        <v>405.1782875312287</v>
      </c>
      <c r="H18" s="407"/>
      <c r="I18" s="407"/>
      <c r="J18" s="407"/>
      <c r="K18" s="407"/>
    </row>
    <row r="19" spans="1:11" ht="14.25">
      <c r="A19" s="405" t="s">
        <v>15</v>
      </c>
      <c r="B19" s="39">
        <f>SUM(B13:B18)</f>
        <v>4896</v>
      </c>
      <c r="C19" s="40">
        <f>SUM(C13:C18)</f>
        <v>13724.666666666666</v>
      </c>
      <c r="D19" s="41">
        <f>(B19*1000)/C19</f>
        <v>356.72997522708505</v>
      </c>
      <c r="E19" s="126">
        <f>SUM(E13:E18)</f>
        <v>8228</v>
      </c>
      <c r="F19" s="42">
        <f>SUM(F13:F18)</f>
        <v>21439.833333333332</v>
      </c>
      <c r="G19" s="125">
        <f>(E19*1000)/F19</f>
        <v>383.77164001585834</v>
      </c>
      <c r="H19" s="43"/>
      <c r="I19" s="43"/>
      <c r="J19" s="43"/>
      <c r="K19" s="43"/>
    </row>
    <row r="20" spans="1:11" ht="14.25">
      <c r="A20" s="405" t="s">
        <v>2</v>
      </c>
      <c r="B20" s="39">
        <f>SUM(B12,B19)</f>
        <v>10560</v>
      </c>
      <c r="C20" s="40">
        <f>SUM(C12,C19)</f>
        <v>28203</v>
      </c>
      <c r="D20" s="121">
        <f>(B20*1000)/C20</f>
        <v>374.42825231358364</v>
      </c>
      <c r="E20" s="39">
        <f>SUM(E12,E19)</f>
        <v>15861.142</v>
      </c>
      <c r="F20" s="40">
        <f>SUM(F12,F19)</f>
        <v>39944.33333333333</v>
      </c>
      <c r="G20" s="41">
        <f>(E20*1000)/F20</f>
        <v>397.0811546068279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 D17:D19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59" t="s">
        <v>221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0" t="s">
        <v>8</v>
      </c>
      <c r="E5" s="159" t="s">
        <v>7</v>
      </c>
      <c r="F5" s="160" t="s">
        <v>6</v>
      </c>
      <c r="G5" s="160" t="s">
        <v>8</v>
      </c>
      <c r="H5" s="159" t="s">
        <v>7</v>
      </c>
      <c r="I5" s="161" t="s">
        <v>6</v>
      </c>
      <c r="J5" s="160" t="s">
        <v>7</v>
      </c>
      <c r="K5" s="160" t="s">
        <v>6</v>
      </c>
    </row>
    <row r="6" spans="1:11" ht="14.25">
      <c r="A6" s="37" t="s">
        <v>9</v>
      </c>
      <c r="B6" s="407">
        <v>3194</v>
      </c>
      <c r="C6" s="407">
        <v>24266.666666666668</v>
      </c>
      <c r="D6" s="339">
        <f aca="true" t="shared" si="0" ref="D6:D16">(B6*1000)/C6</f>
        <v>131.62087912087912</v>
      </c>
      <c r="E6" s="407">
        <v>2464</v>
      </c>
      <c r="F6" s="407">
        <v>17550</v>
      </c>
      <c r="G6" s="339">
        <f aca="true" t="shared" si="1" ref="G6:G18">(E6*1000)/F6</f>
        <v>140.3988603988604</v>
      </c>
      <c r="H6" s="407">
        <f>(E19-E13+B6)</f>
        <v>12731</v>
      </c>
      <c r="I6" s="407">
        <f>(F19-F13+C6)</f>
        <v>97413.33333333333</v>
      </c>
      <c r="J6" s="407">
        <f>(E12+E19-E6+B6)</f>
        <v>28582</v>
      </c>
      <c r="K6" s="407">
        <f>(F12+F19-F6+C6)</f>
        <v>200763.3333333333</v>
      </c>
    </row>
    <row r="7" spans="1:12" ht="14.25">
      <c r="A7" s="37" t="s">
        <v>10</v>
      </c>
      <c r="B7" s="407">
        <v>4360</v>
      </c>
      <c r="C7" s="407">
        <v>33626.666666666664</v>
      </c>
      <c r="D7" s="339">
        <f t="shared" si="0"/>
        <v>129.65900079302142</v>
      </c>
      <c r="E7" s="407">
        <v>2358</v>
      </c>
      <c r="F7" s="407">
        <v>14733.333333333334</v>
      </c>
      <c r="G7" s="339">
        <f t="shared" si="1"/>
        <v>160.0452488687783</v>
      </c>
      <c r="H7" s="407">
        <f aca="true" t="shared" si="2" ref="H7:I9">(H6-E14+B7)</f>
        <v>15371</v>
      </c>
      <c r="I7" s="407">
        <f t="shared" si="2"/>
        <v>121983.33333333331</v>
      </c>
      <c r="J7" s="407">
        <f aca="true" t="shared" si="3" ref="J7:K9">(J6-E7+B7)</f>
        <v>30584</v>
      </c>
      <c r="K7" s="407">
        <f t="shared" si="3"/>
        <v>219656.66666666663</v>
      </c>
      <c r="L7" s="110"/>
    </row>
    <row r="8" spans="1:11" ht="14.25">
      <c r="A8" s="37" t="s">
        <v>11</v>
      </c>
      <c r="B8" s="407">
        <v>3905</v>
      </c>
      <c r="C8" s="407">
        <v>25480</v>
      </c>
      <c r="D8" s="339">
        <f t="shared" si="0"/>
        <v>153.2574568288854</v>
      </c>
      <c r="E8" s="407">
        <v>3471</v>
      </c>
      <c r="F8" s="407">
        <v>20973.333333333332</v>
      </c>
      <c r="G8" s="339">
        <f t="shared" si="1"/>
        <v>165.49586776859505</v>
      </c>
      <c r="H8" s="407">
        <f t="shared" si="2"/>
        <v>17008</v>
      </c>
      <c r="I8" s="407">
        <f t="shared" si="2"/>
        <v>130953.33333333331</v>
      </c>
      <c r="J8" s="407">
        <f t="shared" si="3"/>
        <v>31018</v>
      </c>
      <c r="K8" s="407">
        <f t="shared" si="3"/>
        <v>224163.33333333328</v>
      </c>
    </row>
    <row r="9" spans="1:11" ht="14.25">
      <c r="A9" s="37" t="s">
        <v>12</v>
      </c>
      <c r="B9" s="407">
        <v>3679</v>
      </c>
      <c r="C9" s="407">
        <v>28860</v>
      </c>
      <c r="D9" s="339">
        <f t="shared" si="0"/>
        <v>127.47747747747748</v>
      </c>
      <c r="E9" s="407">
        <v>2543</v>
      </c>
      <c r="F9" s="407">
        <v>14213.333333333334</v>
      </c>
      <c r="G9" s="339">
        <f t="shared" si="1"/>
        <v>178.91651031894935</v>
      </c>
      <c r="H9" s="407">
        <f t="shared" si="2"/>
        <v>18433</v>
      </c>
      <c r="I9" s="407">
        <f t="shared" si="2"/>
        <v>139793.3333333333</v>
      </c>
      <c r="J9" s="407">
        <f t="shared" si="3"/>
        <v>32154</v>
      </c>
      <c r="K9" s="407">
        <f t="shared" si="3"/>
        <v>238809.99999999994</v>
      </c>
    </row>
    <row r="10" spans="1:11" ht="14.25">
      <c r="A10" s="37" t="s">
        <v>13</v>
      </c>
      <c r="B10" s="407">
        <v>4730</v>
      </c>
      <c r="C10" s="407">
        <v>36530</v>
      </c>
      <c r="D10" s="339">
        <f t="shared" si="0"/>
        <v>129.482617027101</v>
      </c>
      <c r="E10" s="407">
        <v>2718</v>
      </c>
      <c r="F10" s="407">
        <v>17810</v>
      </c>
      <c r="G10" s="339">
        <f t="shared" si="1"/>
        <v>152.61089275687817</v>
      </c>
      <c r="H10" s="407">
        <f>(H9-E17+B10)</f>
        <v>21429</v>
      </c>
      <c r="I10" s="407">
        <f>(I9-F17+C10)</f>
        <v>162846.66666666663</v>
      </c>
      <c r="J10" s="407">
        <f>(J9-E10+B10)</f>
        <v>34166</v>
      </c>
      <c r="K10" s="407">
        <f>(K9-F10+C10)</f>
        <v>257529.99999999994</v>
      </c>
    </row>
    <row r="11" spans="1:11" ht="14.25">
      <c r="A11" s="37" t="s">
        <v>14</v>
      </c>
      <c r="B11" s="407">
        <v>5628</v>
      </c>
      <c r="C11" s="407">
        <v>46323.333333333336</v>
      </c>
      <c r="D11" s="339">
        <f t="shared" si="0"/>
        <v>121.49384759300568</v>
      </c>
      <c r="E11" s="407">
        <v>2739</v>
      </c>
      <c r="F11" s="407">
        <v>18330</v>
      </c>
      <c r="G11" s="339">
        <f t="shared" si="1"/>
        <v>149.42716857610475</v>
      </c>
      <c r="H11" s="407">
        <f>(H10-E18+B11)</f>
        <v>25496</v>
      </c>
      <c r="I11" s="407">
        <f>(I10-F18+C11)</f>
        <v>195086.66666666663</v>
      </c>
      <c r="J11" s="407">
        <f>(J10-E11+B11)</f>
        <v>37055</v>
      </c>
      <c r="K11" s="407">
        <f>(K10-F11+C11)</f>
        <v>285523.33333333326</v>
      </c>
    </row>
    <row r="12" spans="1:11" ht="14.25">
      <c r="A12" s="406" t="s">
        <v>15</v>
      </c>
      <c r="B12" s="39">
        <f>SUM(B6:B11)</f>
        <v>25496</v>
      </c>
      <c r="C12" s="40">
        <f>SUM(C6:C11)</f>
        <v>195086.66666666666</v>
      </c>
      <c r="D12" s="41">
        <f t="shared" si="0"/>
        <v>130.69063322284114</v>
      </c>
      <c r="E12" s="39">
        <f>SUM(E6:E11)</f>
        <v>16293</v>
      </c>
      <c r="F12" s="40">
        <f>SUM(F6:F11)</f>
        <v>103610</v>
      </c>
      <c r="G12" s="41">
        <f t="shared" si="1"/>
        <v>157.2531608918058</v>
      </c>
      <c r="H12" s="408"/>
      <c r="I12" s="43"/>
      <c r="J12" s="43"/>
      <c r="K12" s="43"/>
    </row>
    <row r="13" spans="1:12" ht="14.25">
      <c r="A13" s="37" t="s">
        <v>16</v>
      </c>
      <c r="B13" s="407">
        <v>4797</v>
      </c>
      <c r="C13" s="407">
        <v>38740</v>
      </c>
      <c r="D13" s="339">
        <f t="shared" si="0"/>
        <v>123.8255033557047</v>
      </c>
      <c r="E13" s="407">
        <v>2022</v>
      </c>
      <c r="F13" s="407">
        <v>17290</v>
      </c>
      <c r="G13" s="339">
        <f t="shared" si="1"/>
        <v>116.94621168305379</v>
      </c>
      <c r="H13" s="407">
        <f>(H11-E6+B13)</f>
        <v>27829</v>
      </c>
      <c r="I13" s="407">
        <f>(I11-F6+C13)</f>
        <v>216276.66666666663</v>
      </c>
      <c r="J13" s="407">
        <f>(J11-E13+B13)</f>
        <v>39830</v>
      </c>
      <c r="K13" s="407">
        <f>(K11-F13+C13)</f>
        <v>306973.33333333326</v>
      </c>
      <c r="L13" s="110"/>
    </row>
    <row r="14" spans="1:11" ht="14.25">
      <c r="A14" s="37" t="s">
        <v>17</v>
      </c>
      <c r="B14" s="407">
        <v>3415</v>
      </c>
      <c r="C14" s="407">
        <v>25306.666666666668</v>
      </c>
      <c r="D14" s="339">
        <f t="shared" si="0"/>
        <v>134.94467860906215</v>
      </c>
      <c r="E14" s="407">
        <v>1720</v>
      </c>
      <c r="F14" s="407">
        <v>9056.666666666666</v>
      </c>
      <c r="G14" s="339">
        <f t="shared" si="1"/>
        <v>189.91534781008465</v>
      </c>
      <c r="H14" s="407">
        <f aca="true" t="shared" si="4" ref="H14:I16">(H13-E7+B14)</f>
        <v>28886</v>
      </c>
      <c r="I14" s="407">
        <f t="shared" si="4"/>
        <v>226849.99999999994</v>
      </c>
      <c r="J14" s="407">
        <f aca="true" t="shared" si="5" ref="J14:K16">(J13-E14+B14)</f>
        <v>41525</v>
      </c>
      <c r="K14" s="407">
        <f t="shared" si="5"/>
        <v>323223.33333333326</v>
      </c>
    </row>
    <row r="15" spans="1:11" ht="14.25">
      <c r="A15" s="37" t="s">
        <v>18</v>
      </c>
      <c r="B15" s="407">
        <v>4483</v>
      </c>
      <c r="C15" s="407">
        <v>30896.666666666668</v>
      </c>
      <c r="D15" s="339">
        <f t="shared" si="0"/>
        <v>145.09655842054158</v>
      </c>
      <c r="E15" s="407">
        <v>2268</v>
      </c>
      <c r="F15" s="407">
        <v>16510</v>
      </c>
      <c r="G15" s="339">
        <f t="shared" si="1"/>
        <v>137.37129012719564</v>
      </c>
      <c r="H15" s="407">
        <f t="shared" si="4"/>
        <v>29898</v>
      </c>
      <c r="I15" s="407">
        <f t="shared" si="4"/>
        <v>236773.33333333326</v>
      </c>
      <c r="J15" s="407">
        <f t="shared" si="5"/>
        <v>43740</v>
      </c>
      <c r="K15" s="407">
        <f t="shared" si="5"/>
        <v>337609.99999999994</v>
      </c>
    </row>
    <row r="16" spans="1:11" ht="14.25">
      <c r="A16" s="37" t="s">
        <v>19</v>
      </c>
      <c r="B16" s="407">
        <v>2027</v>
      </c>
      <c r="C16" s="407">
        <v>13000</v>
      </c>
      <c r="D16" s="339">
        <f t="shared" si="0"/>
        <v>155.92307692307693</v>
      </c>
      <c r="E16" s="407">
        <v>2254</v>
      </c>
      <c r="F16" s="407">
        <v>20020</v>
      </c>
      <c r="G16" s="339">
        <f t="shared" si="1"/>
        <v>112.58741258741259</v>
      </c>
      <c r="H16" s="407">
        <f t="shared" si="4"/>
        <v>29382</v>
      </c>
      <c r="I16" s="407">
        <f t="shared" si="4"/>
        <v>235559.9999999999</v>
      </c>
      <c r="J16" s="407">
        <f t="shared" si="5"/>
        <v>43513</v>
      </c>
      <c r="K16" s="407">
        <f t="shared" si="5"/>
        <v>330589.99999999994</v>
      </c>
    </row>
    <row r="17" spans="1:11" ht="14.25">
      <c r="A17" s="37" t="s">
        <v>20</v>
      </c>
      <c r="B17" s="407"/>
      <c r="C17" s="407"/>
      <c r="D17" s="339"/>
      <c r="E17" s="407">
        <v>1734</v>
      </c>
      <c r="F17" s="407">
        <v>13476.666666666666</v>
      </c>
      <c r="G17" s="339">
        <f t="shared" si="1"/>
        <v>128.66683156072224</v>
      </c>
      <c r="H17" s="407"/>
      <c r="I17" s="407"/>
      <c r="J17" s="407"/>
      <c r="K17" s="407"/>
    </row>
    <row r="18" spans="1:11" ht="14.25">
      <c r="A18" s="37" t="s">
        <v>21</v>
      </c>
      <c r="B18" s="407"/>
      <c r="C18" s="407"/>
      <c r="D18" s="337"/>
      <c r="E18" s="407">
        <v>1561</v>
      </c>
      <c r="F18" s="407">
        <v>14083.333333333334</v>
      </c>
      <c r="G18" s="337">
        <f t="shared" si="1"/>
        <v>110.84023668639053</v>
      </c>
      <c r="H18" s="407"/>
      <c r="I18" s="407"/>
      <c r="J18" s="407"/>
      <c r="K18" s="407"/>
    </row>
    <row r="19" spans="1:11" ht="14.25">
      <c r="A19" s="405" t="s">
        <v>15</v>
      </c>
      <c r="B19" s="39">
        <f>SUM(B13:B18)</f>
        <v>14722</v>
      </c>
      <c r="C19" s="40">
        <f>SUM(C13:C18)</f>
        <v>107943.33333333334</v>
      </c>
      <c r="D19" s="41">
        <f>(B19*1000)/C19</f>
        <v>136.38637556742734</v>
      </c>
      <c r="E19" s="126">
        <f>SUM(E13:E18)</f>
        <v>11559</v>
      </c>
      <c r="F19" s="42">
        <f>SUM(F13:F18)</f>
        <v>90436.66666666666</v>
      </c>
      <c r="G19" s="125">
        <f>(E19*1000)/F19</f>
        <v>127.81320260956103</v>
      </c>
      <c r="H19" s="43"/>
      <c r="I19" s="43"/>
      <c r="J19" s="43"/>
      <c r="K19" s="43"/>
    </row>
    <row r="20" spans="1:11" ht="14.25">
      <c r="A20" s="405" t="s">
        <v>2</v>
      </c>
      <c r="B20" s="39">
        <f>SUM(B12,B19)</f>
        <v>40218</v>
      </c>
      <c r="C20" s="40">
        <f>SUM(C12,C19)</f>
        <v>303030</v>
      </c>
      <c r="D20" s="121">
        <f>(B20*1000)/C20</f>
        <v>132.7195327195327</v>
      </c>
      <c r="E20" s="39">
        <f>SUM(E12,E19)</f>
        <v>27852</v>
      </c>
      <c r="F20" s="40">
        <f>SUM(F12,F19)</f>
        <v>194046.66666666666</v>
      </c>
      <c r="G20" s="41">
        <f>(E20*1000)/F20</f>
        <v>143.5324835950115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 D17:D19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6.8515625" style="130" customWidth="1"/>
    <col min="2" max="2" width="11.140625" style="130" customWidth="1"/>
    <col min="3" max="3" width="10.57421875" style="130" customWidth="1"/>
    <col min="4" max="4" width="10.140625" style="130" customWidth="1"/>
    <col min="5" max="5" width="11.140625" style="130" customWidth="1"/>
    <col min="6" max="6" width="10.57421875" style="130" customWidth="1"/>
    <col min="7" max="7" width="10.140625" style="156" customWidth="1"/>
    <col min="8" max="8" width="9.421875" style="130" customWidth="1"/>
    <col min="9" max="9" width="10.28125" style="130" customWidth="1"/>
    <col min="10" max="10" width="9.8515625" style="130" customWidth="1"/>
    <col min="11" max="16384" width="9.140625" style="130" customWidth="1"/>
  </cols>
  <sheetData>
    <row r="1" spans="1:10" ht="15" customHeight="1">
      <c r="A1" s="551" t="s">
        <v>235</v>
      </c>
      <c r="B1" s="551"/>
      <c r="C1" s="551"/>
      <c r="D1" s="551"/>
      <c r="E1" s="551"/>
      <c r="F1" s="551"/>
      <c r="G1" s="551"/>
      <c r="H1" s="551"/>
      <c r="I1" s="551"/>
      <c r="J1" s="551"/>
    </row>
    <row r="3" spans="1:10" ht="12.75">
      <c r="A3" s="552" t="s">
        <v>157</v>
      </c>
      <c r="B3" s="578" t="s">
        <v>395</v>
      </c>
      <c r="C3" s="568"/>
      <c r="D3" s="568"/>
      <c r="E3" s="578" t="s">
        <v>396</v>
      </c>
      <c r="F3" s="568"/>
      <c r="G3" s="568"/>
      <c r="H3" s="569" t="s">
        <v>58</v>
      </c>
      <c r="I3" s="569"/>
      <c r="J3" s="570"/>
    </row>
    <row r="4" spans="1:10" ht="12.75">
      <c r="A4" s="577"/>
      <c r="B4" s="131" t="s">
        <v>1</v>
      </c>
      <c r="C4" s="131" t="s">
        <v>59</v>
      </c>
      <c r="D4" s="131" t="s">
        <v>60</v>
      </c>
      <c r="E4" s="131" t="s">
        <v>1</v>
      </c>
      <c r="F4" s="131" t="s">
        <v>59</v>
      </c>
      <c r="G4" s="131" t="s">
        <v>60</v>
      </c>
      <c r="H4" s="568" t="s">
        <v>296</v>
      </c>
      <c r="I4" s="568"/>
      <c r="J4" s="579"/>
    </row>
    <row r="5" spans="1:10" ht="12.75">
      <c r="A5" s="397"/>
      <c r="B5" s="132" t="s">
        <v>61</v>
      </c>
      <c r="C5" s="132" t="s">
        <v>62</v>
      </c>
      <c r="D5" s="133" t="s">
        <v>63</v>
      </c>
      <c r="E5" s="132" t="s">
        <v>61</v>
      </c>
      <c r="F5" s="132" t="s">
        <v>62</v>
      </c>
      <c r="G5" s="131" t="s">
        <v>63</v>
      </c>
      <c r="H5" s="132" t="s">
        <v>1</v>
      </c>
      <c r="I5" s="132" t="s">
        <v>59</v>
      </c>
      <c r="J5" s="409" t="s">
        <v>60</v>
      </c>
    </row>
    <row r="6" spans="1:10" ht="13.5" customHeight="1">
      <c r="A6" s="410" t="s">
        <v>147</v>
      </c>
      <c r="B6" s="111">
        <f>'Total Exp.sacas'!B6</f>
        <v>4844936</v>
      </c>
      <c r="C6" s="111">
        <v>1631978</v>
      </c>
      <c r="D6" s="134">
        <f>(B6*1000)/C6</f>
        <v>2968.7508042387826</v>
      </c>
      <c r="E6" s="111">
        <f>'Total Exp.sacas'!E6</f>
        <v>3858975</v>
      </c>
      <c r="F6" s="111">
        <v>1385059</v>
      </c>
      <c r="G6" s="134">
        <f>(E6*1000)/F6</f>
        <v>2786.1448501471777</v>
      </c>
      <c r="H6" s="135">
        <f aca="true" t="shared" si="0" ref="H6:J7">SUM(B6-E6)*100/E6</f>
        <v>25.549815689399388</v>
      </c>
      <c r="I6" s="135">
        <f t="shared" si="0"/>
        <v>17.82732721133179</v>
      </c>
      <c r="J6" s="411">
        <f t="shared" si="0"/>
        <v>6.554072523614798</v>
      </c>
    </row>
    <row r="7" spans="1:10" ht="13.5" customHeight="1">
      <c r="A7" s="410" t="s">
        <v>64</v>
      </c>
      <c r="B7" s="111">
        <f>'Total Exp.sacas'!B7</f>
        <v>471821</v>
      </c>
      <c r="C7" s="111">
        <v>63257</v>
      </c>
      <c r="D7" s="134">
        <f>(B7*1000)/C7</f>
        <v>7458.795074062949</v>
      </c>
      <c r="E7" s="111">
        <f>'Total Exp.sacas'!E7</f>
        <v>549617</v>
      </c>
      <c r="F7" s="111">
        <v>66791</v>
      </c>
      <c r="G7" s="134">
        <f>(E7*1000)/F7</f>
        <v>8228.908086418829</v>
      </c>
      <c r="H7" s="135">
        <f t="shared" si="0"/>
        <v>-14.154584010319914</v>
      </c>
      <c r="I7" s="135">
        <f t="shared" si="0"/>
        <v>-5.291132038747736</v>
      </c>
      <c r="J7" s="411">
        <f t="shared" si="0"/>
        <v>-9.358629410709922</v>
      </c>
    </row>
    <row r="8" spans="1:10" ht="13.5" customHeight="1">
      <c r="A8" s="410" t="s">
        <v>242</v>
      </c>
      <c r="B8" s="111">
        <f>'Total Exp.sacas'!B8</f>
        <v>10560</v>
      </c>
      <c r="C8" s="111">
        <v>1422</v>
      </c>
      <c r="D8" s="134">
        <f>(B8*1000)/C8</f>
        <v>7426.160337552743</v>
      </c>
      <c r="E8" s="111">
        <f>'Total Exp.sacas'!E8</f>
        <v>12047.142</v>
      </c>
      <c r="F8" s="111">
        <v>1559</v>
      </c>
      <c r="G8" s="134">
        <f>(E8*1000)/F8</f>
        <v>7727.480436177037</v>
      </c>
      <c r="H8" s="135">
        <f aca="true" t="shared" si="1" ref="H8:J9">SUM(B8-E8)*100/E8</f>
        <v>-12.344355200594464</v>
      </c>
      <c r="I8" s="135">
        <f t="shared" si="1"/>
        <v>-8.78768441308531</v>
      </c>
      <c r="J8" s="411">
        <f t="shared" si="1"/>
        <v>-3.8993317564885834</v>
      </c>
    </row>
    <row r="9" spans="1:10" ht="13.5" customHeight="1">
      <c r="A9" s="412" t="s">
        <v>213</v>
      </c>
      <c r="B9" s="111">
        <f>'Total Exp.sacas'!B9</f>
        <v>40218</v>
      </c>
      <c r="C9" s="111">
        <v>6993</v>
      </c>
      <c r="D9" s="134">
        <f>(B9*1000)/C9</f>
        <v>5751.179751179751</v>
      </c>
      <c r="E9" s="111">
        <f>'Total Exp.sacas'!E9</f>
        <v>24557</v>
      </c>
      <c r="F9" s="111">
        <v>3842</v>
      </c>
      <c r="G9" s="134">
        <f>(E9*1000)/F9</f>
        <v>6391.723060905778</v>
      </c>
      <c r="H9" s="135">
        <f t="shared" si="1"/>
        <v>63.77407663802582</v>
      </c>
      <c r="I9" s="135">
        <f t="shared" si="1"/>
        <v>82.01457574180114</v>
      </c>
      <c r="J9" s="411">
        <f t="shared" si="1"/>
        <v>-10.021449672058452</v>
      </c>
    </row>
    <row r="10" spans="1:10" ht="13.5" customHeight="1">
      <c r="A10" s="413" t="s">
        <v>236</v>
      </c>
      <c r="B10" s="111">
        <f>'Total Exp.sacas'!B10</f>
        <v>1.5410000000000001</v>
      </c>
      <c r="C10" s="111">
        <v>0.30600000000000005</v>
      </c>
      <c r="D10" s="134">
        <f>(B10*1000)/C10</f>
        <v>5035.9477124183</v>
      </c>
      <c r="E10" s="111">
        <f>'Total Exp.sacas'!E10</f>
        <v>0.525</v>
      </c>
      <c r="F10" s="111">
        <v>0.15</v>
      </c>
      <c r="G10" s="134">
        <f>(E10*1000)/F10</f>
        <v>3500</v>
      </c>
      <c r="H10" s="135">
        <f>SUM(B10-E10)*100/E10</f>
        <v>193.52380952380952</v>
      </c>
      <c r="I10" s="135">
        <f>SUM(C10-F10)*100/F10</f>
        <v>104.00000000000004</v>
      </c>
      <c r="J10" s="411">
        <f>SUM(D10-G10)*100/G10</f>
        <v>43.88422035480858</v>
      </c>
    </row>
    <row r="11" spans="1:10" ht="12.75">
      <c r="A11" s="414" t="s">
        <v>2</v>
      </c>
      <c r="B11" s="136">
        <f>SUM(B6:B10)</f>
        <v>5367536.541</v>
      </c>
      <c r="C11" s="136">
        <f>SUM(C6:C10)</f>
        <v>1703650.306</v>
      </c>
      <c r="D11" s="137">
        <v>0</v>
      </c>
      <c r="E11" s="136">
        <f>SUM(E6:E10)</f>
        <v>4445196.667</v>
      </c>
      <c r="F11" s="136">
        <f>SUM(F6:F10)</f>
        <v>1457251.15</v>
      </c>
      <c r="G11" s="137">
        <v>0</v>
      </c>
      <c r="H11" s="138">
        <f>SUM(B11-E11)*100/E11</f>
        <v>20.749135372282048</v>
      </c>
      <c r="I11" s="138">
        <f>SUM(C11-F11)*100/F11</f>
        <v>16.908489384276706</v>
      </c>
      <c r="J11" s="415">
        <v>0</v>
      </c>
    </row>
    <row r="12" spans="1:10" ht="12" customHeight="1">
      <c r="A12" s="416" t="s">
        <v>155</v>
      </c>
      <c r="B12" s="43"/>
      <c r="C12" s="43"/>
      <c r="D12" s="43"/>
      <c r="E12" s="43"/>
      <c r="F12" s="43"/>
      <c r="G12" s="417"/>
      <c r="H12" s="43"/>
      <c r="I12" s="43"/>
      <c r="J12" s="43"/>
    </row>
    <row r="13" spans="1:10" ht="12" customHeight="1">
      <c r="A13" s="418" t="s">
        <v>196</v>
      </c>
      <c r="B13" s="43"/>
      <c r="C13" s="43"/>
      <c r="D13" s="43"/>
      <c r="E13" s="43"/>
      <c r="F13" s="43"/>
      <c r="G13" s="417"/>
      <c r="H13" s="43"/>
      <c r="I13" s="43"/>
      <c r="J13" s="43"/>
    </row>
    <row r="14" spans="1:10" ht="12" customHeight="1">
      <c r="A14" s="418" t="s">
        <v>175</v>
      </c>
      <c r="B14" s="43"/>
      <c r="C14" s="43"/>
      <c r="D14" s="43"/>
      <c r="E14" s="43"/>
      <c r="F14" s="43"/>
      <c r="G14" s="417"/>
      <c r="H14" s="43"/>
      <c r="I14" s="43"/>
      <c r="J14" s="43"/>
    </row>
    <row r="15" spans="1:10" ht="12" customHeight="1">
      <c r="A15" s="418" t="s">
        <v>176</v>
      </c>
      <c r="B15" s="43"/>
      <c r="C15" s="43"/>
      <c r="D15" s="43"/>
      <c r="E15" s="43"/>
      <c r="F15" s="43"/>
      <c r="G15" s="417"/>
      <c r="H15" s="43"/>
      <c r="I15" s="43"/>
      <c r="J15" s="43"/>
    </row>
    <row r="16" spans="1:10" ht="12" customHeight="1">
      <c r="A16" s="418" t="s">
        <v>212</v>
      </c>
      <c r="B16" s="43"/>
      <c r="C16" s="43"/>
      <c r="D16" s="43"/>
      <c r="E16" s="43"/>
      <c r="F16" s="43"/>
      <c r="G16" s="417"/>
      <c r="H16" s="43"/>
      <c r="I16" s="43"/>
      <c r="J16" s="43"/>
    </row>
    <row r="17" spans="1:10" ht="12" customHeight="1">
      <c r="A17" s="418"/>
      <c r="B17" s="43"/>
      <c r="C17" s="43"/>
      <c r="D17" s="43"/>
      <c r="E17" s="43"/>
      <c r="F17" s="43"/>
      <c r="G17" s="417"/>
      <c r="H17" s="43"/>
      <c r="I17" s="43"/>
      <c r="J17" s="43"/>
    </row>
    <row r="18" spans="1:10" ht="12.75">
      <c r="A18" s="574" t="s">
        <v>163</v>
      </c>
      <c r="B18" s="574"/>
      <c r="C18" s="574"/>
      <c r="D18" s="574"/>
      <c r="E18" s="574"/>
      <c r="F18" s="574"/>
      <c r="G18" s="574"/>
      <c r="H18" s="574"/>
      <c r="I18" s="574"/>
      <c r="J18" s="574"/>
    </row>
    <row r="19" spans="1:10" ht="12.75">
      <c r="A19" s="574" t="s">
        <v>65</v>
      </c>
      <c r="B19" s="574"/>
      <c r="C19" s="574"/>
      <c r="D19" s="574"/>
      <c r="E19" s="574"/>
      <c r="F19" s="574"/>
      <c r="G19" s="574"/>
      <c r="H19" s="574"/>
      <c r="I19" s="574"/>
      <c r="J19" s="574"/>
    </row>
    <row r="20" spans="1:10" ht="12.75">
      <c r="A20" s="419"/>
      <c r="B20" s="419"/>
      <c r="C20" s="419"/>
      <c r="D20" s="419"/>
      <c r="E20" s="419"/>
      <c r="F20" s="419"/>
      <c r="G20" s="420"/>
      <c r="H20" s="419"/>
      <c r="I20" s="419"/>
      <c r="J20" s="419"/>
    </row>
    <row r="21" spans="1:10" ht="12.75">
      <c r="A21" s="575" t="s">
        <v>162</v>
      </c>
      <c r="B21" s="576"/>
      <c r="C21" s="576"/>
      <c r="D21" s="419"/>
      <c r="E21" s="419"/>
      <c r="F21" s="419"/>
      <c r="G21" s="420"/>
      <c r="H21" s="419"/>
      <c r="I21" s="419"/>
      <c r="J21" s="419"/>
    </row>
    <row r="22" spans="1:10" ht="12.75">
      <c r="A22" s="43"/>
      <c r="B22" s="43"/>
      <c r="C22" s="43"/>
      <c r="D22" s="43"/>
      <c r="E22" s="43"/>
      <c r="F22" s="43"/>
      <c r="G22" s="417"/>
      <c r="H22" s="43"/>
      <c r="I22" s="43"/>
      <c r="J22" s="43"/>
    </row>
    <row r="23" spans="1:10" ht="12.75">
      <c r="A23" s="552" t="s">
        <v>66</v>
      </c>
      <c r="B23" s="567" t="str">
        <f>B3</f>
        <v>Jan a Out/14</v>
      </c>
      <c r="C23" s="568"/>
      <c r="D23" s="568"/>
      <c r="E23" s="567" t="str">
        <f>E3</f>
        <v>Jan a Out/13</v>
      </c>
      <c r="F23" s="568"/>
      <c r="G23" s="568"/>
      <c r="H23" s="569" t="s">
        <v>58</v>
      </c>
      <c r="I23" s="569"/>
      <c r="J23" s="570"/>
    </row>
    <row r="24" spans="1:10" ht="12.75">
      <c r="A24" s="566"/>
      <c r="B24" s="139" t="s">
        <v>1</v>
      </c>
      <c r="C24" s="132" t="s">
        <v>67</v>
      </c>
      <c r="D24" s="133" t="s">
        <v>60</v>
      </c>
      <c r="E24" s="132" t="s">
        <v>1</v>
      </c>
      <c r="F24" s="132" t="s">
        <v>67</v>
      </c>
      <c r="G24" s="131" t="s">
        <v>60</v>
      </c>
      <c r="H24" s="569" t="str">
        <f>H4</f>
        <v>(14/13)</v>
      </c>
      <c r="I24" s="569"/>
      <c r="J24" s="570"/>
    </row>
    <row r="25" spans="1:10" ht="12.75">
      <c r="A25" s="421"/>
      <c r="B25" s="140" t="s">
        <v>68</v>
      </c>
      <c r="C25" s="141" t="s">
        <v>62</v>
      </c>
      <c r="D25" s="142" t="s">
        <v>63</v>
      </c>
      <c r="E25" s="140" t="s">
        <v>68</v>
      </c>
      <c r="F25" s="141" t="s">
        <v>62</v>
      </c>
      <c r="G25" s="143" t="s">
        <v>63</v>
      </c>
      <c r="H25" s="141" t="s">
        <v>1</v>
      </c>
      <c r="I25" s="141" t="s">
        <v>59</v>
      </c>
      <c r="J25" s="422" t="s">
        <v>60</v>
      </c>
    </row>
    <row r="26" spans="1:10" ht="12.75">
      <c r="A26" s="423"/>
      <c r="B26" s="144"/>
      <c r="C26" s="144"/>
      <c r="D26" s="145"/>
      <c r="E26" s="144"/>
      <c r="F26" s="144"/>
      <c r="G26" s="146"/>
      <c r="H26" s="144"/>
      <c r="I26" s="144"/>
      <c r="J26" s="424"/>
    </row>
    <row r="27" spans="1:10" ht="12.75">
      <c r="A27" s="410" t="s">
        <v>246</v>
      </c>
      <c r="B27" s="111">
        <v>1038430.817</v>
      </c>
      <c r="C27" s="111">
        <v>334233.14</v>
      </c>
      <c r="D27" s="145">
        <f aca="true" t="shared" si="2" ref="D27:D43">(B27*1000)/C27</f>
        <v>3106.9056078640197</v>
      </c>
      <c r="E27" s="111">
        <v>711610.53</v>
      </c>
      <c r="F27" s="111">
        <v>260149.348</v>
      </c>
      <c r="G27" s="145">
        <f aca="true" t="shared" si="3" ref="G27:G43">(E27*1000)/F27</f>
        <v>2735.3923254883575</v>
      </c>
      <c r="H27" s="135">
        <f aca="true" t="shared" si="4" ref="H27:H43">SUM(B27-E27)*100/E27</f>
        <v>45.92684807516831</v>
      </c>
      <c r="I27" s="135">
        <f aca="true" t="shared" si="5" ref="I27:I43">SUM(C27-F27)*100/F27</f>
        <v>28.477408292409024</v>
      </c>
      <c r="J27" s="411">
        <f aca="true" t="shared" si="6" ref="J27:J43">SUM(D27-G27)*100/G27</f>
        <v>13.581718385107143</v>
      </c>
    </row>
    <row r="28" spans="1:10" ht="12.75">
      <c r="A28" s="410" t="s">
        <v>247</v>
      </c>
      <c r="B28" s="111">
        <v>989639.776</v>
      </c>
      <c r="C28" s="111">
        <v>340732.515</v>
      </c>
      <c r="D28" s="145">
        <f t="shared" si="2"/>
        <v>2904.4477190561047</v>
      </c>
      <c r="E28" s="111">
        <v>744836.262</v>
      </c>
      <c r="F28" s="111">
        <v>274336.882</v>
      </c>
      <c r="G28" s="145">
        <f t="shared" si="3"/>
        <v>2715.0423835465185</v>
      </c>
      <c r="H28" s="135">
        <f t="shared" si="4"/>
        <v>32.86675561990831</v>
      </c>
      <c r="I28" s="135">
        <f t="shared" si="5"/>
        <v>24.202226297811475</v>
      </c>
      <c r="J28" s="411">
        <f t="shared" si="6"/>
        <v>6.97614654774471</v>
      </c>
    </row>
    <row r="29" spans="1:10" ht="12.75">
      <c r="A29" s="410" t="s">
        <v>249</v>
      </c>
      <c r="B29" s="111">
        <v>451637.745</v>
      </c>
      <c r="C29" s="111">
        <v>140066.881</v>
      </c>
      <c r="D29" s="145">
        <f t="shared" si="2"/>
        <v>3224.443507098584</v>
      </c>
      <c r="E29" s="111">
        <v>394085.754</v>
      </c>
      <c r="F29" s="111">
        <v>137117.848</v>
      </c>
      <c r="G29" s="145">
        <f t="shared" si="3"/>
        <v>2874.0660661477127</v>
      </c>
      <c r="H29" s="135">
        <f t="shared" si="4"/>
        <v>14.603925773982679</v>
      </c>
      <c r="I29" s="135">
        <f t="shared" si="5"/>
        <v>2.1507287658131826</v>
      </c>
      <c r="J29" s="411">
        <f t="shared" si="6"/>
        <v>12.191001629287662</v>
      </c>
    </row>
    <row r="30" spans="1:10" ht="12.75">
      <c r="A30" s="410" t="s">
        <v>250</v>
      </c>
      <c r="B30" s="111">
        <v>408789.579</v>
      </c>
      <c r="C30" s="111">
        <v>134538.485</v>
      </c>
      <c r="D30" s="145">
        <f t="shared" si="2"/>
        <v>3038.458319193947</v>
      </c>
      <c r="E30" s="111">
        <v>294764.718</v>
      </c>
      <c r="F30" s="111">
        <v>96562.229</v>
      </c>
      <c r="G30" s="145">
        <f t="shared" si="3"/>
        <v>3052.5881708882257</v>
      </c>
      <c r="H30" s="135">
        <f t="shared" si="4"/>
        <v>38.6833477811276</v>
      </c>
      <c r="I30" s="135">
        <f t="shared" si="5"/>
        <v>39.32827192711135</v>
      </c>
      <c r="J30" s="411">
        <f t="shared" si="6"/>
        <v>-0.46288103416739024</v>
      </c>
    </row>
    <row r="31" spans="1:10" ht="12.75">
      <c r="A31" s="410" t="s">
        <v>248</v>
      </c>
      <c r="B31" s="111">
        <v>369758.147</v>
      </c>
      <c r="C31" s="111">
        <v>109627.332</v>
      </c>
      <c r="D31" s="145">
        <f t="shared" si="2"/>
        <v>3372.8645973068105</v>
      </c>
      <c r="E31" s="111">
        <v>372727.008</v>
      </c>
      <c r="F31" s="111">
        <v>114915.886</v>
      </c>
      <c r="G31" s="145">
        <f t="shared" si="3"/>
        <v>3243.476780921308</v>
      </c>
      <c r="H31" s="135">
        <f t="shared" si="4"/>
        <v>-0.7965242486533135</v>
      </c>
      <c r="I31" s="135">
        <f t="shared" si="5"/>
        <v>-4.602108711061936</v>
      </c>
      <c r="J31" s="411">
        <f t="shared" si="6"/>
        <v>3.9891704218936908</v>
      </c>
    </row>
    <row r="32" spans="1:10" ht="12.75">
      <c r="A32" s="410" t="s">
        <v>254</v>
      </c>
      <c r="B32" s="111">
        <v>113650.57</v>
      </c>
      <c r="C32" s="111">
        <v>36332.46</v>
      </c>
      <c r="D32" s="145">
        <f t="shared" si="2"/>
        <v>3128.0725279818653</v>
      </c>
      <c r="E32" s="111">
        <v>72273.04</v>
      </c>
      <c r="F32" s="111">
        <v>24757.72</v>
      </c>
      <c r="G32" s="145">
        <f t="shared" si="3"/>
        <v>2919.2122699505444</v>
      </c>
      <c r="H32" s="135">
        <f t="shared" si="4"/>
        <v>57.25168057134447</v>
      </c>
      <c r="I32" s="135">
        <f t="shared" si="5"/>
        <v>46.75204340302741</v>
      </c>
      <c r="J32" s="411">
        <f t="shared" si="6"/>
        <v>7.154678684426716</v>
      </c>
    </row>
    <row r="33" spans="1:10" ht="12.75">
      <c r="A33" s="410" t="s">
        <v>251</v>
      </c>
      <c r="B33" s="111">
        <v>112907.698</v>
      </c>
      <c r="C33" s="111">
        <v>38671.345</v>
      </c>
      <c r="D33" s="145">
        <f t="shared" si="2"/>
        <v>2919.6734170999225</v>
      </c>
      <c r="E33" s="111">
        <v>101043.765</v>
      </c>
      <c r="F33" s="111">
        <v>36220.527</v>
      </c>
      <c r="G33" s="145">
        <f t="shared" si="3"/>
        <v>2789.6823533241245</v>
      </c>
      <c r="H33" s="135">
        <f t="shared" si="4"/>
        <v>11.74138057899961</v>
      </c>
      <c r="I33" s="135">
        <f t="shared" si="5"/>
        <v>6.766378633861399</v>
      </c>
      <c r="J33" s="411">
        <f t="shared" si="6"/>
        <v>4.659708429560215</v>
      </c>
    </row>
    <row r="34" spans="1:10" ht="12.75">
      <c r="A34" s="410" t="s">
        <v>252</v>
      </c>
      <c r="B34" s="111">
        <v>100467.665</v>
      </c>
      <c r="C34" s="111">
        <v>34897.68</v>
      </c>
      <c r="D34" s="145">
        <f t="shared" si="2"/>
        <v>2878.921034292251</v>
      </c>
      <c r="E34" s="111">
        <v>84031.46</v>
      </c>
      <c r="F34" s="111">
        <v>31311</v>
      </c>
      <c r="G34" s="145">
        <f t="shared" si="3"/>
        <v>2683.768004854524</v>
      </c>
      <c r="H34" s="135">
        <f>SUM(B34-E34)*100/E34</f>
        <v>19.559585183929904</v>
      </c>
      <c r="I34" s="135">
        <f t="shared" si="5"/>
        <v>11.455015809140559</v>
      </c>
      <c r="J34" s="411">
        <f t="shared" si="6"/>
        <v>7.271605782792152</v>
      </c>
    </row>
    <row r="35" spans="1:10" ht="12.75">
      <c r="A35" s="410" t="s">
        <v>253</v>
      </c>
      <c r="B35" s="111">
        <v>97900.553</v>
      </c>
      <c r="C35" s="111">
        <v>31834.25</v>
      </c>
      <c r="D35" s="145">
        <f t="shared" si="2"/>
        <v>3075.321485506962</v>
      </c>
      <c r="E35" s="111">
        <v>87980.945</v>
      </c>
      <c r="F35" s="111">
        <v>32179.58</v>
      </c>
      <c r="G35" s="145">
        <f t="shared" si="3"/>
        <v>2734.061320874915</v>
      </c>
      <c r="H35" s="135">
        <f t="shared" si="4"/>
        <v>11.274723180115869</v>
      </c>
      <c r="I35" s="135">
        <f t="shared" si="5"/>
        <v>-1.0731339563785536</v>
      </c>
      <c r="J35" s="411">
        <f t="shared" si="6"/>
        <v>12.48180360939533</v>
      </c>
    </row>
    <row r="36" spans="1:10" ht="12.75">
      <c r="A36" s="410" t="s">
        <v>257</v>
      </c>
      <c r="B36" s="111">
        <v>97514.105</v>
      </c>
      <c r="C36" s="111">
        <v>31184.304</v>
      </c>
      <c r="D36" s="145">
        <f t="shared" si="2"/>
        <v>3127.0252175581663</v>
      </c>
      <c r="E36" s="111">
        <v>76815.943</v>
      </c>
      <c r="F36" s="111">
        <v>24785.914</v>
      </c>
      <c r="G36" s="145">
        <f t="shared" si="3"/>
        <v>3099.1773391935435</v>
      </c>
      <c r="H36" s="135">
        <f t="shared" si="4"/>
        <v>26.94513819872002</v>
      </c>
      <c r="I36" s="135">
        <f t="shared" si="5"/>
        <v>25.81462196633136</v>
      </c>
      <c r="J36" s="411">
        <f t="shared" si="6"/>
        <v>0.8985571110257699</v>
      </c>
    </row>
    <row r="37" spans="1:10" ht="12.75">
      <c r="A37" s="410" t="s">
        <v>268</v>
      </c>
      <c r="B37" s="111">
        <v>93245.783</v>
      </c>
      <c r="C37" s="111">
        <v>37894.924</v>
      </c>
      <c r="D37" s="145">
        <f t="shared" si="2"/>
        <v>2460.640454114646</v>
      </c>
      <c r="E37" s="111">
        <v>10894.868</v>
      </c>
      <c r="F37" s="111">
        <v>4740.6</v>
      </c>
      <c r="G37" s="145">
        <f t="shared" si="3"/>
        <v>2298.2044466945113</v>
      </c>
      <c r="H37" s="135">
        <f t="shared" si="4"/>
        <v>755.8688641294231</v>
      </c>
      <c r="I37" s="135">
        <f t="shared" si="5"/>
        <v>699.3697844154748</v>
      </c>
      <c r="J37" s="411">
        <f t="shared" si="6"/>
        <v>7.067952881814555</v>
      </c>
    </row>
    <row r="38" spans="1:10" ht="12.75">
      <c r="A38" s="410" t="s">
        <v>255</v>
      </c>
      <c r="B38" s="111">
        <v>89550.18</v>
      </c>
      <c r="C38" s="111">
        <v>26008.725</v>
      </c>
      <c r="D38" s="145">
        <f t="shared" si="2"/>
        <v>3443.0822733525</v>
      </c>
      <c r="E38" s="111">
        <v>75265.731</v>
      </c>
      <c r="F38" s="111">
        <v>24791.4</v>
      </c>
      <c r="G38" s="145">
        <f t="shared" si="3"/>
        <v>3035.9613010963476</v>
      </c>
      <c r="H38" s="135">
        <f t="shared" si="4"/>
        <v>18.97868898662526</v>
      </c>
      <c r="I38" s="135">
        <f t="shared" si="5"/>
        <v>4.91027130375855</v>
      </c>
      <c r="J38" s="411">
        <f t="shared" si="6"/>
        <v>13.40995262716731</v>
      </c>
    </row>
    <row r="39" spans="1:10" ht="12.75">
      <c r="A39" s="410" t="s">
        <v>279</v>
      </c>
      <c r="B39" s="111">
        <v>84286.768</v>
      </c>
      <c r="C39" s="111">
        <v>40226.4</v>
      </c>
      <c r="D39" s="145">
        <f t="shared" si="2"/>
        <v>2095.3097468329256</v>
      </c>
      <c r="E39" s="111">
        <v>78339.949</v>
      </c>
      <c r="F39" s="111">
        <v>34516.2</v>
      </c>
      <c r="G39" s="145">
        <f t="shared" si="3"/>
        <v>2269.6574072464527</v>
      </c>
      <c r="H39" s="135">
        <f t="shared" si="4"/>
        <v>7.591042725851154</v>
      </c>
      <c r="I39" s="135">
        <f t="shared" si="5"/>
        <v>16.543536078710883</v>
      </c>
      <c r="J39" s="411">
        <f t="shared" si="6"/>
        <v>-7.68167300742739</v>
      </c>
    </row>
    <row r="40" spans="1:10" ht="12.75">
      <c r="A40" s="410" t="s">
        <v>258</v>
      </c>
      <c r="B40" s="111">
        <v>72117.336</v>
      </c>
      <c r="C40" s="111">
        <v>23219.899</v>
      </c>
      <c r="D40" s="145">
        <f t="shared" si="2"/>
        <v>3105.8419332487188</v>
      </c>
      <c r="E40" s="111">
        <v>50755.649</v>
      </c>
      <c r="F40" s="111">
        <v>19030.612</v>
      </c>
      <c r="G40" s="145">
        <f t="shared" si="3"/>
        <v>2667.0529040264178</v>
      </c>
      <c r="H40" s="135">
        <f t="shared" si="4"/>
        <v>42.08730933575492</v>
      </c>
      <c r="I40" s="135">
        <f t="shared" si="5"/>
        <v>22.01341186505195</v>
      </c>
      <c r="J40" s="411">
        <f t="shared" si="6"/>
        <v>16.45220567465559</v>
      </c>
    </row>
    <row r="41" spans="1:10" ht="12.75">
      <c r="A41" s="410" t="s">
        <v>256</v>
      </c>
      <c r="B41" s="111">
        <v>69822.163</v>
      </c>
      <c r="C41" s="111">
        <v>29121.62</v>
      </c>
      <c r="D41" s="145">
        <f t="shared" si="2"/>
        <v>2397.6057307251453</v>
      </c>
      <c r="E41" s="111">
        <v>71324.743</v>
      </c>
      <c r="F41" s="111">
        <v>28724.96</v>
      </c>
      <c r="G41" s="145">
        <f t="shared" si="3"/>
        <v>2483.0232313639426</v>
      </c>
      <c r="H41" s="135">
        <f t="shared" si="4"/>
        <v>-2.1066742574873376</v>
      </c>
      <c r="I41" s="135">
        <f t="shared" si="5"/>
        <v>1.380889651369401</v>
      </c>
      <c r="J41" s="411">
        <f t="shared" si="6"/>
        <v>-3.4400604698280173</v>
      </c>
    </row>
    <row r="42" spans="1:10" ht="12.75">
      <c r="A42" s="425" t="s">
        <v>15</v>
      </c>
      <c r="B42" s="147">
        <f>SUM(B26:B41)</f>
        <v>4189718.885</v>
      </c>
      <c r="C42" s="147">
        <f>SUM(C26:C41)</f>
        <v>1388589.9600000002</v>
      </c>
      <c r="D42" s="148">
        <f t="shared" si="2"/>
        <v>3017.246995650177</v>
      </c>
      <c r="E42" s="147">
        <f>SUM(E26:E41)</f>
        <v>3226750.3649999998</v>
      </c>
      <c r="F42" s="147">
        <f>SUM(F26:F41)</f>
        <v>1144140.7059999998</v>
      </c>
      <c r="G42" s="148">
        <f t="shared" si="3"/>
        <v>2820.2391087726933</v>
      </c>
      <c r="H42" s="149">
        <f t="shared" si="4"/>
        <v>29.84329158044428</v>
      </c>
      <c r="I42" s="149">
        <f t="shared" si="5"/>
        <v>21.365313961655385</v>
      </c>
      <c r="J42" s="426">
        <f t="shared" si="6"/>
        <v>6.985502976136555</v>
      </c>
    </row>
    <row r="43" spans="1:10" ht="12.75">
      <c r="A43" s="427" t="s">
        <v>270</v>
      </c>
      <c r="B43" s="144">
        <f>B45-B42</f>
        <v>655217.1150000002</v>
      </c>
      <c r="C43" s="144">
        <f>C45-C42</f>
        <v>243388.0399999998</v>
      </c>
      <c r="D43" s="145">
        <f t="shared" si="2"/>
        <v>2692.0678394879255</v>
      </c>
      <c r="E43" s="144">
        <f>E45-E42</f>
        <v>632224.6350000002</v>
      </c>
      <c r="F43" s="144">
        <f>F45-F42</f>
        <v>240918.29400000023</v>
      </c>
      <c r="G43" s="145">
        <f t="shared" si="3"/>
        <v>2624.2284240980043</v>
      </c>
      <c r="H43" s="135">
        <f t="shared" si="4"/>
        <v>3.6367580013708216</v>
      </c>
      <c r="I43" s="135">
        <f t="shared" si="5"/>
        <v>1.0251384230703438</v>
      </c>
      <c r="J43" s="411">
        <f t="shared" si="6"/>
        <v>2.5851185349171297</v>
      </c>
    </row>
    <row r="44" spans="1:10" ht="12.75">
      <c r="A44" s="427"/>
      <c r="B44" s="144"/>
      <c r="C44" s="150"/>
      <c r="D44" s="150"/>
      <c r="E44" s="150"/>
      <c r="F44" s="150"/>
      <c r="G44" s="151"/>
      <c r="H44" s="135"/>
      <c r="I44" s="135"/>
      <c r="J44" s="411"/>
    </row>
    <row r="45" spans="1:10" ht="12.75">
      <c r="A45" s="428" t="s">
        <v>69</v>
      </c>
      <c r="B45" s="152">
        <f>B6</f>
        <v>4844936</v>
      </c>
      <c r="C45" s="153">
        <f>C6</f>
        <v>1631978</v>
      </c>
      <c r="D45" s="154">
        <f>(B45*1000)/C45</f>
        <v>2968.7508042387826</v>
      </c>
      <c r="E45" s="153">
        <f>E6</f>
        <v>3858975</v>
      </c>
      <c r="F45" s="153">
        <f>F6</f>
        <v>1385059</v>
      </c>
      <c r="G45" s="154">
        <f>(E45*1000)/F45</f>
        <v>2786.1448501471777</v>
      </c>
      <c r="H45" s="138">
        <f>SUM(B45-E45)*100/E45</f>
        <v>25.549815689399388</v>
      </c>
      <c r="I45" s="138">
        <f>SUM(C45-F45)*100/F45</f>
        <v>17.82732721133179</v>
      </c>
      <c r="J45" s="429">
        <f>SUM(D45-G45)*100/G45</f>
        <v>6.554072523614798</v>
      </c>
    </row>
    <row r="46" spans="1:10" ht="12" customHeight="1">
      <c r="A46" s="416" t="s">
        <v>155</v>
      </c>
      <c r="B46" s="43"/>
      <c r="C46" s="43"/>
      <c r="D46" s="43"/>
      <c r="E46" s="43"/>
      <c r="F46" s="43"/>
      <c r="G46" s="417"/>
      <c r="H46" s="43"/>
      <c r="I46" s="43"/>
      <c r="J46" s="43"/>
    </row>
    <row r="47" spans="1:10" ht="12.75">
      <c r="A47" s="574" t="s">
        <v>70</v>
      </c>
      <c r="B47" s="574"/>
      <c r="C47" s="574"/>
      <c r="D47" s="574"/>
      <c r="E47" s="574"/>
      <c r="F47" s="574"/>
      <c r="G47" s="574"/>
      <c r="H47" s="574"/>
      <c r="I47" s="574"/>
      <c r="J47" s="574"/>
    </row>
    <row r="48" spans="1:10" ht="12.75">
      <c r="A48" s="574" t="s">
        <v>65</v>
      </c>
      <c r="B48" s="574"/>
      <c r="C48" s="574"/>
      <c r="D48" s="574"/>
      <c r="E48" s="574"/>
      <c r="F48" s="574"/>
      <c r="G48" s="574"/>
      <c r="H48" s="574"/>
      <c r="I48" s="574"/>
      <c r="J48" s="574"/>
    </row>
    <row r="49" spans="1:10" ht="12.75">
      <c r="A49" s="419"/>
      <c r="B49" s="419"/>
      <c r="C49" s="419"/>
      <c r="D49" s="419"/>
      <c r="E49" s="419"/>
      <c r="F49" s="419"/>
      <c r="G49" s="420"/>
      <c r="H49" s="419"/>
      <c r="I49" s="419"/>
      <c r="J49" s="419"/>
    </row>
    <row r="50" spans="1:10" ht="12.75">
      <c r="A50" s="575" t="s">
        <v>71</v>
      </c>
      <c r="B50" s="576"/>
      <c r="C50" s="576"/>
      <c r="D50" s="419"/>
      <c r="E50" s="419"/>
      <c r="F50" s="419"/>
      <c r="G50" s="420"/>
      <c r="H50" s="419"/>
      <c r="I50" s="419"/>
      <c r="J50" s="419"/>
    </row>
    <row r="51" spans="1:10" ht="12.75">
      <c r="A51" s="43"/>
      <c r="B51" s="43"/>
      <c r="C51" s="43"/>
      <c r="D51" s="43"/>
      <c r="E51" s="43"/>
      <c r="F51" s="43"/>
      <c r="G51" s="417"/>
      <c r="H51" s="43"/>
      <c r="I51" s="43"/>
      <c r="J51" s="43"/>
    </row>
    <row r="52" spans="1:10" ht="12.75">
      <c r="A52" s="552" t="s">
        <v>66</v>
      </c>
      <c r="B52" s="567" t="str">
        <f>B3</f>
        <v>Jan a Out/14</v>
      </c>
      <c r="C52" s="568"/>
      <c r="D52" s="568"/>
      <c r="E52" s="567" t="str">
        <f>E3</f>
        <v>Jan a Out/13</v>
      </c>
      <c r="F52" s="568"/>
      <c r="G52" s="568"/>
      <c r="H52" s="569" t="s">
        <v>58</v>
      </c>
      <c r="I52" s="569"/>
      <c r="J52" s="570"/>
    </row>
    <row r="53" spans="1:10" ht="12.75">
      <c r="A53" s="566"/>
      <c r="B53" s="139" t="s">
        <v>1</v>
      </c>
      <c r="C53" s="132" t="s">
        <v>67</v>
      </c>
      <c r="D53" s="133" t="s">
        <v>60</v>
      </c>
      <c r="E53" s="132" t="s">
        <v>1</v>
      </c>
      <c r="F53" s="132" t="s">
        <v>67</v>
      </c>
      <c r="G53" s="131" t="s">
        <v>60</v>
      </c>
      <c r="H53" s="569" t="str">
        <f>H4</f>
        <v>(14/13)</v>
      </c>
      <c r="I53" s="569"/>
      <c r="J53" s="570"/>
    </row>
    <row r="54" spans="1:10" ht="12.75">
      <c r="A54" s="421"/>
      <c r="B54" s="139" t="s">
        <v>68</v>
      </c>
      <c r="C54" s="132" t="s">
        <v>62</v>
      </c>
      <c r="D54" s="133" t="s">
        <v>63</v>
      </c>
      <c r="E54" s="132" t="s">
        <v>68</v>
      </c>
      <c r="F54" s="132" t="s">
        <v>62</v>
      </c>
      <c r="G54" s="131" t="s">
        <v>63</v>
      </c>
      <c r="H54" s="132" t="s">
        <v>1</v>
      </c>
      <c r="I54" s="132" t="s">
        <v>59</v>
      </c>
      <c r="J54" s="409" t="s">
        <v>60</v>
      </c>
    </row>
    <row r="55" spans="1:10" ht="12.75">
      <c r="A55" s="423"/>
      <c r="B55" s="144"/>
      <c r="C55" s="144"/>
      <c r="D55" s="145"/>
      <c r="E55" s="144"/>
      <c r="F55" s="144"/>
      <c r="G55" s="146"/>
      <c r="H55" s="144"/>
      <c r="I55" s="144"/>
      <c r="J55" s="424"/>
    </row>
    <row r="56" spans="1:10" ht="12.75">
      <c r="A56" s="410" t="s">
        <v>247</v>
      </c>
      <c r="B56" s="111">
        <v>84415.278</v>
      </c>
      <c r="C56" s="111">
        <v>12235.725</v>
      </c>
      <c r="D56" s="145">
        <f aca="true" t="shared" si="7" ref="D56:D72">(B56*1000)/C56</f>
        <v>6899.08264528665</v>
      </c>
      <c r="E56" s="111">
        <v>92867.062</v>
      </c>
      <c r="F56" s="111">
        <v>12092.879</v>
      </c>
      <c r="G56" s="145">
        <f aca="true" t="shared" si="8" ref="G56:G72">(E56*1000)/F56</f>
        <v>7679.4832727591165</v>
      </c>
      <c r="H56" s="135">
        <f aca="true" t="shared" si="9" ref="H56:H72">SUM(B56-E56)*100/E56</f>
        <v>-9.100949053389886</v>
      </c>
      <c r="I56" s="135">
        <f aca="true" t="shared" si="10" ref="I56:I72">SUM(C56-F56)*100/F56</f>
        <v>1.1812406292992723</v>
      </c>
      <c r="J56" s="411">
        <f aca="true" t="shared" si="11" ref="J56:J72">SUM(D56-G56)*100/G56</f>
        <v>-10.162150235299368</v>
      </c>
    </row>
    <row r="57" spans="1:10" ht="12.75">
      <c r="A57" s="410" t="s">
        <v>258</v>
      </c>
      <c r="B57" s="111">
        <v>55771.788</v>
      </c>
      <c r="C57" s="111">
        <v>7389.449</v>
      </c>
      <c r="D57" s="145">
        <f t="shared" si="7"/>
        <v>7547.4894000892355</v>
      </c>
      <c r="E57" s="111">
        <v>70569.338</v>
      </c>
      <c r="F57" s="111">
        <v>8087.957</v>
      </c>
      <c r="G57" s="145">
        <f t="shared" si="8"/>
        <v>8725.236546138907</v>
      </c>
      <c r="H57" s="135">
        <f t="shared" si="9"/>
        <v>-20.96880942825339</v>
      </c>
      <c r="I57" s="135">
        <f t="shared" si="10"/>
        <v>-8.63639606392567</v>
      </c>
      <c r="J57" s="411">
        <f t="shared" si="11"/>
        <v>-13.498168672239018</v>
      </c>
    </row>
    <row r="58" spans="1:10" ht="12.75">
      <c r="A58" s="410" t="s">
        <v>260</v>
      </c>
      <c r="B58" s="111">
        <v>29397.49</v>
      </c>
      <c r="C58" s="111">
        <v>4111.942</v>
      </c>
      <c r="D58" s="145">
        <f t="shared" si="7"/>
        <v>7149.295880146169</v>
      </c>
      <c r="E58" s="111">
        <v>35399.91</v>
      </c>
      <c r="F58" s="111">
        <v>4455.908</v>
      </c>
      <c r="G58" s="145">
        <f t="shared" si="8"/>
        <v>7944.48853073268</v>
      </c>
      <c r="H58" s="135">
        <f t="shared" si="9"/>
        <v>-16.956031809120425</v>
      </c>
      <c r="I58" s="135">
        <f t="shared" si="10"/>
        <v>-7.719324546197999</v>
      </c>
      <c r="J58" s="411">
        <f t="shared" si="11"/>
        <v>-10.009362434225514</v>
      </c>
    </row>
    <row r="59" spans="1:10" ht="12.75">
      <c r="A59" s="410" t="s">
        <v>248</v>
      </c>
      <c r="B59" s="111">
        <v>29356.542</v>
      </c>
      <c r="C59" s="111">
        <v>3972.82</v>
      </c>
      <c r="D59" s="145">
        <f t="shared" si="7"/>
        <v>7389.346106795676</v>
      </c>
      <c r="E59" s="111">
        <v>32428.747</v>
      </c>
      <c r="F59" s="111">
        <v>3947.927</v>
      </c>
      <c r="G59" s="145">
        <f t="shared" si="8"/>
        <v>8214.120220561323</v>
      </c>
      <c r="H59" s="135">
        <f t="shared" si="9"/>
        <v>-9.473708620317641</v>
      </c>
      <c r="I59" s="135">
        <f t="shared" si="10"/>
        <v>0.6305334419810708</v>
      </c>
      <c r="J59" s="411">
        <f t="shared" si="11"/>
        <v>-10.040930636747909</v>
      </c>
    </row>
    <row r="60" spans="1:10" ht="12.75">
      <c r="A60" s="410" t="s">
        <v>254</v>
      </c>
      <c r="B60" s="111">
        <v>20951.845</v>
      </c>
      <c r="C60" s="111">
        <v>2533.663</v>
      </c>
      <c r="D60" s="145">
        <f t="shared" si="7"/>
        <v>8269.389022928464</v>
      </c>
      <c r="E60" s="111">
        <v>21533.871</v>
      </c>
      <c r="F60" s="111">
        <v>2334.465</v>
      </c>
      <c r="G60" s="145">
        <f t="shared" si="8"/>
        <v>9224.32805803471</v>
      </c>
      <c r="H60" s="135">
        <f t="shared" si="9"/>
        <v>-2.702839633431435</v>
      </c>
      <c r="I60" s="135">
        <f t="shared" si="10"/>
        <v>8.532918677298648</v>
      </c>
      <c r="J60" s="411">
        <f t="shared" si="11"/>
        <v>-10.352396717660751</v>
      </c>
    </row>
    <row r="61" spans="1:10" ht="12.75">
      <c r="A61" s="410" t="s">
        <v>246</v>
      </c>
      <c r="B61" s="111">
        <v>17442.266</v>
      </c>
      <c r="C61" s="111">
        <v>2493.107</v>
      </c>
      <c r="D61" s="145">
        <f t="shared" si="7"/>
        <v>6996.19631247275</v>
      </c>
      <c r="E61" s="111">
        <v>21806.504</v>
      </c>
      <c r="F61" s="111">
        <v>2649.151</v>
      </c>
      <c r="G61" s="145">
        <f t="shared" si="8"/>
        <v>8231.506622310319</v>
      </c>
      <c r="H61" s="135">
        <f t="shared" si="9"/>
        <v>-20.013469375925645</v>
      </c>
      <c r="I61" s="135">
        <f t="shared" si="10"/>
        <v>-5.89033996174623</v>
      </c>
      <c r="J61" s="411">
        <f t="shared" si="11"/>
        <v>-15.007098536365593</v>
      </c>
    </row>
    <row r="62" spans="1:10" s="155" customFormat="1" ht="12.75">
      <c r="A62" s="410" t="s">
        <v>257</v>
      </c>
      <c r="B62" s="111">
        <v>14891.751</v>
      </c>
      <c r="C62" s="111">
        <v>1747.711</v>
      </c>
      <c r="D62" s="145">
        <f t="shared" si="7"/>
        <v>8520.717097964138</v>
      </c>
      <c r="E62" s="111">
        <v>18777.513</v>
      </c>
      <c r="F62" s="111">
        <v>2330.963</v>
      </c>
      <c r="G62" s="145">
        <f>(E62*1000)/F62</f>
        <v>8055.689000640507</v>
      </c>
      <c r="H62" s="135">
        <f aca="true" t="shared" si="12" ref="H62:J63">SUM(B62-E62)*100/E62</f>
        <v>-20.69369889399091</v>
      </c>
      <c r="I62" s="135">
        <f t="shared" si="12"/>
        <v>-25.02193299507543</v>
      </c>
      <c r="J62" s="411">
        <f t="shared" si="12"/>
        <v>5.772666959792713</v>
      </c>
    </row>
    <row r="63" spans="1:10" ht="12.75">
      <c r="A63" s="410" t="s">
        <v>264</v>
      </c>
      <c r="B63" s="111">
        <v>13674.542</v>
      </c>
      <c r="C63" s="111">
        <v>1672.421</v>
      </c>
      <c r="D63" s="145">
        <f t="shared" si="7"/>
        <v>8176.495033248207</v>
      </c>
      <c r="E63" s="111">
        <v>7164.755</v>
      </c>
      <c r="F63" s="111">
        <v>667.429</v>
      </c>
      <c r="G63" s="145">
        <f>(E63*1000)/F63</f>
        <v>10734.857190802319</v>
      </c>
      <c r="H63" s="135">
        <f t="shared" si="12"/>
        <v>90.85847317877582</v>
      </c>
      <c r="I63" s="135">
        <f t="shared" si="12"/>
        <v>150.57661564001566</v>
      </c>
      <c r="J63" s="411">
        <f t="shared" si="12"/>
        <v>-23.83228870288214</v>
      </c>
    </row>
    <row r="64" spans="1:10" ht="12.75">
      <c r="A64" s="410" t="s">
        <v>312</v>
      </c>
      <c r="B64" s="111">
        <v>12549.242</v>
      </c>
      <c r="C64" s="111">
        <v>2212.26</v>
      </c>
      <c r="D64" s="145">
        <f t="shared" si="7"/>
        <v>5672.589117011562</v>
      </c>
      <c r="E64" s="111">
        <v>20296.301</v>
      </c>
      <c r="F64" s="111">
        <v>2995.51</v>
      </c>
      <c r="G64" s="145">
        <f t="shared" si="8"/>
        <v>6775.574443083147</v>
      </c>
      <c r="H64" s="135">
        <f t="shared" si="9"/>
        <v>-38.169807394953395</v>
      </c>
      <c r="I64" s="135">
        <f t="shared" si="10"/>
        <v>-26.147467376173005</v>
      </c>
      <c r="J64" s="411">
        <f t="shared" si="11"/>
        <v>-16.278845953756278</v>
      </c>
    </row>
    <row r="65" spans="1:10" s="155" customFormat="1" ht="12.75">
      <c r="A65" s="410" t="s">
        <v>261</v>
      </c>
      <c r="B65" s="111">
        <v>12390.899</v>
      </c>
      <c r="C65" s="111">
        <v>1969.225</v>
      </c>
      <c r="D65" s="145">
        <f t="shared" si="7"/>
        <v>6292.271832827635</v>
      </c>
      <c r="E65" s="111">
        <v>30462.97</v>
      </c>
      <c r="F65" s="111">
        <v>4853.065</v>
      </c>
      <c r="G65" s="145">
        <f t="shared" si="8"/>
        <v>6277.05790052266</v>
      </c>
      <c r="H65" s="135">
        <f t="shared" si="9"/>
        <v>-59.32471784596184</v>
      </c>
      <c r="I65" s="135">
        <f t="shared" si="10"/>
        <v>-59.42306562965877</v>
      </c>
      <c r="J65" s="411">
        <f t="shared" si="11"/>
        <v>0.24237361748261507</v>
      </c>
    </row>
    <row r="66" spans="1:10" ht="12.75">
      <c r="A66" s="410" t="s">
        <v>263</v>
      </c>
      <c r="B66" s="111">
        <v>9584.167</v>
      </c>
      <c r="C66" s="111">
        <v>1558.4</v>
      </c>
      <c r="D66" s="145">
        <f t="shared" si="7"/>
        <v>6150.004491786447</v>
      </c>
      <c r="E66" s="111">
        <v>10829.518</v>
      </c>
      <c r="F66" s="111">
        <v>1630.2</v>
      </c>
      <c r="G66" s="145">
        <f t="shared" si="8"/>
        <v>6643.060974113606</v>
      </c>
      <c r="H66" s="135">
        <f t="shared" si="9"/>
        <v>-11.499597673691484</v>
      </c>
      <c r="I66" s="135">
        <f t="shared" si="10"/>
        <v>-4.404367562262296</v>
      </c>
      <c r="J66" s="411">
        <f t="shared" si="11"/>
        <v>-7.422127905320758</v>
      </c>
    </row>
    <row r="67" spans="1:10" ht="12.75">
      <c r="A67" s="410" t="s">
        <v>262</v>
      </c>
      <c r="B67" s="111">
        <v>9540.597</v>
      </c>
      <c r="C67" s="111">
        <v>1019.954</v>
      </c>
      <c r="D67" s="145">
        <f t="shared" si="7"/>
        <v>9353.948315316182</v>
      </c>
      <c r="E67" s="111">
        <v>12752.649</v>
      </c>
      <c r="F67" s="111">
        <v>1293.089</v>
      </c>
      <c r="G67" s="145">
        <f t="shared" si="8"/>
        <v>9862.158753187136</v>
      </c>
      <c r="H67" s="135">
        <f t="shared" si="9"/>
        <v>-25.18733166732653</v>
      </c>
      <c r="I67" s="135">
        <f t="shared" si="10"/>
        <v>-21.122676010699962</v>
      </c>
      <c r="J67" s="411">
        <f t="shared" si="11"/>
        <v>-5.15313584570636</v>
      </c>
    </row>
    <row r="68" spans="1:10" ht="12.75">
      <c r="A68" s="410" t="s">
        <v>271</v>
      </c>
      <c r="B68" s="111">
        <v>9346.052</v>
      </c>
      <c r="C68" s="111">
        <v>1365.061</v>
      </c>
      <c r="D68" s="145">
        <f t="shared" si="7"/>
        <v>6846.61857601968</v>
      </c>
      <c r="E68" s="111">
        <v>8967.214</v>
      </c>
      <c r="F68" s="111">
        <v>1352.484</v>
      </c>
      <c r="G68" s="145">
        <f t="shared" si="8"/>
        <v>6630.181207319273</v>
      </c>
      <c r="H68" s="135">
        <f t="shared" si="9"/>
        <v>4.224701228274465</v>
      </c>
      <c r="I68" s="135">
        <f t="shared" si="10"/>
        <v>0.9299185794434536</v>
      </c>
      <c r="J68" s="411">
        <f t="shared" si="11"/>
        <v>3.264426143609392</v>
      </c>
    </row>
    <row r="69" spans="1:10" s="155" customFormat="1" ht="12.75">
      <c r="A69" s="410" t="s">
        <v>274</v>
      </c>
      <c r="B69" s="111">
        <v>8917.047</v>
      </c>
      <c r="C69" s="111">
        <v>1392.875</v>
      </c>
      <c r="D69" s="145">
        <f t="shared" si="7"/>
        <v>6401.900385892489</v>
      </c>
      <c r="E69" s="111">
        <v>8658.289</v>
      </c>
      <c r="F69" s="111">
        <v>1265.274</v>
      </c>
      <c r="G69" s="145">
        <f t="shared" si="8"/>
        <v>6843.0150307364265</v>
      </c>
      <c r="H69" s="135">
        <f t="shared" si="9"/>
        <v>2.988558131981963</v>
      </c>
      <c r="I69" s="135">
        <f t="shared" si="10"/>
        <v>10.084851186383354</v>
      </c>
      <c r="J69" s="411">
        <f t="shared" si="11"/>
        <v>-6.446203067837863</v>
      </c>
    </row>
    <row r="70" spans="1:10" s="155" customFormat="1" ht="12.75">
      <c r="A70" s="410" t="s">
        <v>259</v>
      </c>
      <c r="B70" s="111">
        <v>8734.094</v>
      </c>
      <c r="C70" s="111">
        <v>1151.149</v>
      </c>
      <c r="D70" s="145">
        <f t="shared" si="7"/>
        <v>7587.283661802252</v>
      </c>
      <c r="E70" s="111">
        <v>16589.596</v>
      </c>
      <c r="F70" s="111">
        <v>1303.012</v>
      </c>
      <c r="G70" s="145">
        <f t="shared" si="8"/>
        <v>12731.729254987677</v>
      </c>
      <c r="H70" s="135">
        <f t="shared" si="9"/>
        <v>-47.351978914977806</v>
      </c>
      <c r="I70" s="135">
        <f t="shared" si="10"/>
        <v>-11.654766034388023</v>
      </c>
      <c r="J70" s="411">
        <f t="shared" si="11"/>
        <v>-40.40649537980145</v>
      </c>
    </row>
    <row r="71" spans="1:10" ht="12.75">
      <c r="A71" s="430" t="s">
        <v>15</v>
      </c>
      <c r="B71" s="147">
        <f>SUM(B55:B70)</f>
        <v>336963.60000000003</v>
      </c>
      <c r="C71" s="147">
        <f>SUM(C55:C70)</f>
        <v>46825.762</v>
      </c>
      <c r="D71" s="148">
        <f t="shared" si="7"/>
        <v>7196.115676665338</v>
      </c>
      <c r="E71" s="147">
        <f>SUM(E55:E70)</f>
        <v>409104.23699999996</v>
      </c>
      <c r="F71" s="147">
        <f>SUM(F55:F70)</f>
        <v>51259.313</v>
      </c>
      <c r="G71" s="148">
        <f t="shared" si="8"/>
        <v>7981.071400625286</v>
      </c>
      <c r="H71" s="149">
        <f t="shared" si="9"/>
        <v>-17.63380343577325</v>
      </c>
      <c r="I71" s="149">
        <f t="shared" si="10"/>
        <v>-8.649259501390507</v>
      </c>
      <c r="J71" s="426">
        <f t="shared" si="11"/>
        <v>-9.835217410765802</v>
      </c>
    </row>
    <row r="72" spans="1:10" ht="12.75">
      <c r="A72" s="427" t="s">
        <v>270</v>
      </c>
      <c r="B72" s="144">
        <f>B74-B71</f>
        <v>134857.39999999997</v>
      </c>
      <c r="C72" s="144">
        <f>C74-C71</f>
        <v>16431.237999999998</v>
      </c>
      <c r="D72" s="145">
        <f t="shared" si="7"/>
        <v>8207.379139660687</v>
      </c>
      <c r="E72" s="144">
        <f>E74-E71</f>
        <v>140512.76300000004</v>
      </c>
      <c r="F72" s="144">
        <f>F74-F71</f>
        <v>15531.686999999998</v>
      </c>
      <c r="G72" s="145">
        <f t="shared" si="8"/>
        <v>9046.844879117127</v>
      </c>
      <c r="H72" s="135">
        <f t="shared" si="9"/>
        <v>-4.024803782415174</v>
      </c>
      <c r="I72" s="135">
        <f t="shared" si="10"/>
        <v>5.791714705556451</v>
      </c>
      <c r="J72" s="411">
        <f t="shared" si="11"/>
        <v>-9.279099516718617</v>
      </c>
    </row>
    <row r="73" spans="1:10" ht="12.75">
      <c r="A73" s="427"/>
      <c r="B73" s="144"/>
      <c r="C73" s="150"/>
      <c r="D73" s="150"/>
      <c r="E73" s="150"/>
      <c r="F73" s="150"/>
      <c r="G73" s="150"/>
      <c r="H73" s="135"/>
      <c r="I73" s="135"/>
      <c r="J73" s="411"/>
    </row>
    <row r="74" spans="1:10" ht="12.75">
      <c r="A74" s="428" t="s">
        <v>69</v>
      </c>
      <c r="B74" s="152">
        <f>B7</f>
        <v>471821</v>
      </c>
      <c r="C74" s="153">
        <f>C7</f>
        <v>63257</v>
      </c>
      <c r="D74" s="154">
        <f>(B74*1000)/C74</f>
        <v>7458.795074062949</v>
      </c>
      <c r="E74" s="153">
        <f>E7</f>
        <v>549617</v>
      </c>
      <c r="F74" s="153">
        <f>F7</f>
        <v>66791</v>
      </c>
      <c r="G74" s="154">
        <f>(E74*1000)/F74</f>
        <v>8228.908086418829</v>
      </c>
      <c r="H74" s="138">
        <f>SUM(B74-E74)*100/E74</f>
        <v>-14.154584010319914</v>
      </c>
      <c r="I74" s="138">
        <f>SUM(C74-F74)*100/F74</f>
        <v>-5.291132038747736</v>
      </c>
      <c r="J74" s="429">
        <f>SUM(D74-G74)*100/G74</f>
        <v>-9.358629410709922</v>
      </c>
    </row>
    <row r="75" spans="1:10" ht="12.75">
      <c r="A75" s="416" t="s">
        <v>155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563" t="s">
        <v>243</v>
      </c>
      <c r="B76" s="563"/>
      <c r="C76" s="563"/>
      <c r="D76" s="563"/>
      <c r="E76" s="563"/>
      <c r="F76" s="563"/>
      <c r="G76" s="563"/>
      <c r="H76" s="563"/>
      <c r="I76" s="563"/>
      <c r="J76" s="563"/>
    </row>
    <row r="77" spans="1:10" ht="12.75">
      <c r="A77" s="563" t="s">
        <v>65</v>
      </c>
      <c r="B77" s="563"/>
      <c r="C77" s="563"/>
      <c r="D77" s="563"/>
      <c r="E77" s="563"/>
      <c r="F77" s="563"/>
      <c r="G77" s="563"/>
      <c r="H77" s="563"/>
      <c r="I77" s="563"/>
      <c r="J77" s="563"/>
    </row>
    <row r="78" spans="1:10" ht="12.75">
      <c r="A78" s="431"/>
      <c r="B78" s="431"/>
      <c r="C78" s="431"/>
      <c r="D78" s="431"/>
      <c r="E78" s="431"/>
      <c r="F78" s="431"/>
      <c r="G78" s="431"/>
      <c r="H78" s="431"/>
      <c r="I78" s="431"/>
      <c r="J78" s="431"/>
    </row>
    <row r="79" spans="1:10" ht="12.75">
      <c r="A79" s="564" t="s">
        <v>154</v>
      </c>
      <c r="B79" s="565"/>
      <c r="C79" s="565"/>
      <c r="D79" s="432"/>
      <c r="E79" s="432"/>
      <c r="F79" s="432"/>
      <c r="G79" s="432"/>
      <c r="H79" s="432"/>
      <c r="I79" s="432"/>
      <c r="J79" s="432"/>
    </row>
    <row r="80" spans="1:10" ht="12.75">
      <c r="A80" s="43"/>
      <c r="B80" s="43"/>
      <c r="C80" s="43"/>
      <c r="D80" s="43"/>
      <c r="E80" s="43"/>
      <c r="F80" s="43"/>
      <c r="G80" s="417"/>
      <c r="H80" s="43"/>
      <c r="I80" s="43"/>
      <c r="J80" s="43"/>
    </row>
    <row r="81" spans="1:10" ht="12.75">
      <c r="A81" s="552" t="s">
        <v>66</v>
      </c>
      <c r="B81" s="571" t="str">
        <f>B3</f>
        <v>Jan a Out/14</v>
      </c>
      <c r="C81" s="572"/>
      <c r="D81" s="573"/>
      <c r="E81" s="571" t="str">
        <f>E3</f>
        <v>Jan a Out/13</v>
      </c>
      <c r="F81" s="572"/>
      <c r="G81" s="573"/>
      <c r="H81" s="569" t="s">
        <v>58</v>
      </c>
      <c r="I81" s="569"/>
      <c r="J81" s="570"/>
    </row>
    <row r="82" spans="1:10" ht="12.75">
      <c r="A82" s="566"/>
      <c r="B82" s="139" t="s">
        <v>1</v>
      </c>
      <c r="C82" s="132" t="s">
        <v>67</v>
      </c>
      <c r="D82" s="133" t="s">
        <v>60</v>
      </c>
      <c r="E82" s="132" t="s">
        <v>1</v>
      </c>
      <c r="F82" s="132" t="s">
        <v>67</v>
      </c>
      <c r="G82" s="131" t="s">
        <v>60</v>
      </c>
      <c r="H82" s="569" t="str">
        <f>H4</f>
        <v>(14/13)</v>
      </c>
      <c r="I82" s="569"/>
      <c r="J82" s="570"/>
    </row>
    <row r="83" spans="1:10" ht="12.75">
      <c r="A83" s="421"/>
      <c r="B83" s="139" t="s">
        <v>68</v>
      </c>
      <c r="C83" s="132" t="s">
        <v>62</v>
      </c>
      <c r="D83" s="133" t="s">
        <v>63</v>
      </c>
      <c r="E83" s="132" t="s">
        <v>68</v>
      </c>
      <c r="F83" s="132" t="s">
        <v>62</v>
      </c>
      <c r="G83" s="131" t="s">
        <v>63</v>
      </c>
      <c r="H83" s="132" t="s">
        <v>1</v>
      </c>
      <c r="I83" s="132" t="s">
        <v>59</v>
      </c>
      <c r="J83" s="409" t="s">
        <v>60</v>
      </c>
    </row>
    <row r="84" spans="1:10" ht="12.75">
      <c r="A84" s="423"/>
      <c r="B84" s="144"/>
      <c r="C84" s="144"/>
      <c r="D84" s="145"/>
      <c r="E84" s="144"/>
      <c r="F84" s="144"/>
      <c r="G84" s="145"/>
      <c r="H84" s="135"/>
      <c r="I84" s="135"/>
      <c r="J84" s="411"/>
    </row>
    <row r="85" spans="1:10" ht="12.75">
      <c r="A85" s="410" t="s">
        <v>247</v>
      </c>
      <c r="B85" s="144">
        <v>5038.582</v>
      </c>
      <c r="C85" s="144">
        <v>560.097</v>
      </c>
      <c r="D85" s="145">
        <f aca="true" t="shared" si="13" ref="D85:D100">(B85*1000)/C85</f>
        <v>8995.90963708072</v>
      </c>
      <c r="E85" s="144">
        <v>6888.418</v>
      </c>
      <c r="F85" s="144">
        <v>666.513</v>
      </c>
      <c r="G85" s="145">
        <f aca="true" t="shared" si="14" ref="G85:G90">(E85*1000)/F85</f>
        <v>10335.009219625123</v>
      </c>
      <c r="H85" s="135">
        <f aca="true" t="shared" si="15" ref="H85:J90">SUM(B85-E85)*100/E85</f>
        <v>-26.85429368542965</v>
      </c>
      <c r="I85" s="135">
        <f t="shared" si="15"/>
        <v>-15.96608018148184</v>
      </c>
      <c r="J85" s="411">
        <f t="shared" si="15"/>
        <v>-12.956926830811042</v>
      </c>
    </row>
    <row r="86" spans="1:10" ht="12.75">
      <c r="A86" s="410" t="s">
        <v>249</v>
      </c>
      <c r="B86" s="144">
        <v>870.866</v>
      </c>
      <c r="C86" s="144">
        <v>189.25</v>
      </c>
      <c r="D86" s="145">
        <f t="shared" si="13"/>
        <v>4601.669749009247</v>
      </c>
      <c r="E86" s="144">
        <v>236.29</v>
      </c>
      <c r="F86" s="144">
        <v>64.596</v>
      </c>
      <c r="G86" s="145">
        <f t="shared" si="14"/>
        <v>3657.9664375503125</v>
      </c>
      <c r="H86" s="135">
        <f t="shared" si="15"/>
        <v>268.55812772440646</v>
      </c>
      <c r="I86" s="135">
        <f t="shared" si="15"/>
        <v>192.97479720106506</v>
      </c>
      <c r="J86" s="411">
        <f t="shared" si="15"/>
        <v>25.79857764061169</v>
      </c>
    </row>
    <row r="87" spans="1:10" ht="12.75">
      <c r="A87" s="410" t="s">
        <v>261</v>
      </c>
      <c r="B87" s="144">
        <v>860.652</v>
      </c>
      <c r="C87" s="144">
        <v>136.972</v>
      </c>
      <c r="D87" s="145">
        <f t="shared" si="13"/>
        <v>6283.415588587448</v>
      </c>
      <c r="E87" s="144">
        <v>918.686</v>
      </c>
      <c r="F87" s="144">
        <v>138.876</v>
      </c>
      <c r="G87" s="145">
        <f t="shared" si="14"/>
        <v>6615.1530862064</v>
      </c>
      <c r="H87" s="135">
        <f t="shared" si="15"/>
        <v>-6.317065896291006</v>
      </c>
      <c r="I87" s="135">
        <f t="shared" si="15"/>
        <v>-1.3710072294708922</v>
      </c>
      <c r="J87" s="411">
        <f t="shared" si="15"/>
        <v>-5.014812103300758</v>
      </c>
    </row>
    <row r="88" spans="1:10" ht="12.75">
      <c r="A88" s="410" t="s">
        <v>248</v>
      </c>
      <c r="B88" s="144">
        <v>854.989</v>
      </c>
      <c r="C88" s="144">
        <v>136.502</v>
      </c>
      <c r="D88" s="145">
        <f t="shared" si="13"/>
        <v>6263.563903825585</v>
      </c>
      <c r="E88" s="144">
        <v>572.61</v>
      </c>
      <c r="F88" s="144">
        <v>92.081</v>
      </c>
      <c r="G88" s="145">
        <f>(E88*1000)/F88</f>
        <v>6218.546714305882</v>
      </c>
      <c r="H88" s="135">
        <f>SUM(B88-E88)*100/E88</f>
        <v>49.31436754510051</v>
      </c>
      <c r="I88" s="135">
        <f>SUM(C88-F88)*100/F88</f>
        <v>48.241222402015616</v>
      </c>
      <c r="J88" s="411">
        <f>SUM(D88-G88)*100/G88</f>
        <v>0.7239181691140121</v>
      </c>
    </row>
    <row r="89" spans="1:10" ht="12.75">
      <c r="A89" s="410" t="s">
        <v>252</v>
      </c>
      <c r="B89" s="144">
        <v>499.216</v>
      </c>
      <c r="C89" s="144">
        <v>38.761</v>
      </c>
      <c r="D89" s="145">
        <f t="shared" si="13"/>
        <v>12879.337478393229</v>
      </c>
      <c r="E89" s="144">
        <v>205.74</v>
      </c>
      <c r="F89" s="144">
        <v>18.116</v>
      </c>
      <c r="G89" s="145">
        <f t="shared" si="14"/>
        <v>11356.811658202694</v>
      </c>
      <c r="H89" s="135">
        <f t="shared" si="15"/>
        <v>142.64411393020316</v>
      </c>
      <c r="I89" s="135">
        <f t="shared" si="15"/>
        <v>113.96003532788698</v>
      </c>
      <c r="J89" s="411">
        <f t="shared" si="15"/>
        <v>13.406278681137223</v>
      </c>
    </row>
    <row r="90" spans="1:10" ht="12.75">
      <c r="A90" s="410" t="s">
        <v>266</v>
      </c>
      <c r="B90" s="144">
        <v>399.218</v>
      </c>
      <c r="C90" s="144">
        <v>55.601</v>
      </c>
      <c r="D90" s="145">
        <f t="shared" si="13"/>
        <v>7180.050718512257</v>
      </c>
      <c r="E90" s="144">
        <v>381.252</v>
      </c>
      <c r="F90" s="144">
        <v>59.313</v>
      </c>
      <c r="G90" s="145">
        <f t="shared" si="14"/>
        <v>6427.79829042537</v>
      </c>
      <c r="H90" s="135">
        <f t="shared" si="15"/>
        <v>4.712368722000149</v>
      </c>
      <c r="I90" s="135">
        <f t="shared" si="15"/>
        <v>-6.2583244819854045</v>
      </c>
      <c r="J90" s="411">
        <f t="shared" si="15"/>
        <v>11.703111922591226</v>
      </c>
    </row>
    <row r="91" spans="1:10" ht="12.75">
      <c r="A91" s="410" t="s">
        <v>265</v>
      </c>
      <c r="B91" s="144">
        <v>360.428</v>
      </c>
      <c r="C91" s="144">
        <v>63.699</v>
      </c>
      <c r="D91" s="145">
        <f t="shared" si="13"/>
        <v>5658.299188370304</v>
      </c>
      <c r="E91" s="144">
        <v>355.264</v>
      </c>
      <c r="F91" s="144">
        <v>63.007</v>
      </c>
      <c r="G91" s="145">
        <f aca="true" t="shared" si="16" ref="G91:G96">(E91*1000)/F91</f>
        <v>5638.484612820798</v>
      </c>
      <c r="H91" s="135">
        <f aca="true" t="shared" si="17" ref="H91:J92">SUM(B91-E91)*100/E91</f>
        <v>1.4535669248783967</v>
      </c>
      <c r="I91" s="135">
        <f t="shared" si="17"/>
        <v>1.0982906661164635</v>
      </c>
      <c r="J91" s="411">
        <f t="shared" si="17"/>
        <v>0.35141668214278166</v>
      </c>
    </row>
    <row r="92" spans="1:10" ht="12.75">
      <c r="A92" s="410" t="s">
        <v>264</v>
      </c>
      <c r="B92" s="144">
        <v>318.164</v>
      </c>
      <c r="C92" s="144">
        <v>45.491</v>
      </c>
      <c r="D92" s="145">
        <f t="shared" si="13"/>
        <v>6993.9988129520125</v>
      </c>
      <c r="E92" s="144">
        <v>370.978</v>
      </c>
      <c r="F92" s="144">
        <v>54.502</v>
      </c>
      <c r="G92" s="145">
        <f t="shared" si="16"/>
        <v>6806.685993174562</v>
      </c>
      <c r="H92" s="135">
        <f t="shared" si="17"/>
        <v>-14.236423723239659</v>
      </c>
      <c r="I92" s="135">
        <f t="shared" si="17"/>
        <v>-16.533338226120147</v>
      </c>
      <c r="J92" s="411">
        <f t="shared" si="17"/>
        <v>2.75189453377575</v>
      </c>
    </row>
    <row r="93" spans="1:10" ht="12.75">
      <c r="A93" s="410" t="s">
        <v>246</v>
      </c>
      <c r="B93" s="144">
        <v>304.524</v>
      </c>
      <c r="C93" s="144">
        <v>38.334</v>
      </c>
      <c r="D93" s="145">
        <f t="shared" si="13"/>
        <v>7943.966191892314</v>
      </c>
      <c r="E93" s="144">
        <v>404.159</v>
      </c>
      <c r="F93" s="144">
        <v>79.399</v>
      </c>
      <c r="G93" s="145">
        <f t="shared" si="16"/>
        <v>5090.227836622627</v>
      </c>
      <c r="H93" s="135">
        <f aca="true" t="shared" si="18" ref="H93:J96">SUM(B93-E93)*100/E93</f>
        <v>-24.652426396541955</v>
      </c>
      <c r="I93" s="135">
        <f t="shared" si="18"/>
        <v>-51.71979495963425</v>
      </c>
      <c r="J93" s="411">
        <f t="shared" si="18"/>
        <v>56.063077073641274</v>
      </c>
    </row>
    <row r="94" spans="1:10" ht="12.75">
      <c r="A94" s="410" t="s">
        <v>267</v>
      </c>
      <c r="B94" s="144">
        <v>208.444</v>
      </c>
      <c r="C94" s="144">
        <v>46.849</v>
      </c>
      <c r="D94" s="145">
        <f t="shared" si="13"/>
        <v>4449.273196866529</v>
      </c>
      <c r="E94" s="144">
        <v>183.276</v>
      </c>
      <c r="F94" s="144">
        <v>37.984</v>
      </c>
      <c r="G94" s="145">
        <f t="shared" si="16"/>
        <v>4825.084245998315</v>
      </c>
      <c r="H94" s="135">
        <f t="shared" si="18"/>
        <v>13.732294462995688</v>
      </c>
      <c r="I94" s="135">
        <f t="shared" si="18"/>
        <v>23.338774220724503</v>
      </c>
      <c r="J94" s="411">
        <f t="shared" si="18"/>
        <v>-7.788694040802804</v>
      </c>
    </row>
    <row r="95" spans="1:10" ht="12.75">
      <c r="A95" s="410" t="s">
        <v>338</v>
      </c>
      <c r="B95" s="144">
        <v>148.165</v>
      </c>
      <c r="C95" s="144">
        <v>20.574</v>
      </c>
      <c r="D95" s="145">
        <f t="shared" si="13"/>
        <v>7201.56508214251</v>
      </c>
      <c r="E95" s="144">
        <v>155.226</v>
      </c>
      <c r="F95" s="144">
        <v>19.961</v>
      </c>
      <c r="G95" s="145">
        <f t="shared" si="16"/>
        <v>7776.464105004759</v>
      </c>
      <c r="H95" s="135">
        <f t="shared" si="18"/>
        <v>-4.548851352221926</v>
      </c>
      <c r="I95" s="135">
        <f t="shared" si="18"/>
        <v>3.070988427433511</v>
      </c>
      <c r="J95" s="411">
        <f t="shared" si="18"/>
        <v>-7.392807516365407</v>
      </c>
    </row>
    <row r="96" spans="1:10" ht="12.75">
      <c r="A96" s="410" t="s">
        <v>313</v>
      </c>
      <c r="B96" s="144">
        <v>139.767</v>
      </c>
      <c r="C96" s="144">
        <v>24.27</v>
      </c>
      <c r="D96" s="145">
        <f t="shared" si="13"/>
        <v>5758.838071693449</v>
      </c>
      <c r="E96" s="144">
        <v>121.464</v>
      </c>
      <c r="F96" s="144">
        <v>22.4</v>
      </c>
      <c r="G96" s="145">
        <f t="shared" si="16"/>
        <v>5422.5</v>
      </c>
      <c r="H96" s="135">
        <f t="shared" si="18"/>
        <v>15.068662319699662</v>
      </c>
      <c r="I96" s="135">
        <f t="shared" si="18"/>
        <v>8.348214285714292</v>
      </c>
      <c r="J96" s="411">
        <f t="shared" si="18"/>
        <v>6.202638482129071</v>
      </c>
    </row>
    <row r="97" spans="1:10" ht="12.75">
      <c r="A97" s="410" t="s">
        <v>257</v>
      </c>
      <c r="B97" s="144">
        <v>90.52</v>
      </c>
      <c r="C97" s="144">
        <v>11.461</v>
      </c>
      <c r="D97" s="145">
        <f t="shared" si="13"/>
        <v>7898.089171974522</v>
      </c>
      <c r="E97" s="144">
        <v>61.408</v>
      </c>
      <c r="F97" s="144">
        <v>8.358</v>
      </c>
      <c r="G97" s="145">
        <f>(E97*1000)/F97</f>
        <v>7347.212251734864</v>
      </c>
      <c r="H97" s="135">
        <f aca="true" t="shared" si="19" ref="H97:J98">SUM(B97-E97)*100/E97</f>
        <v>47.407503908285555</v>
      </c>
      <c r="I97" s="135">
        <f t="shared" si="19"/>
        <v>37.126106724096665</v>
      </c>
      <c r="J97" s="411">
        <f t="shared" si="19"/>
        <v>7.4977678793692375</v>
      </c>
    </row>
    <row r="98" spans="1:10" ht="12.75">
      <c r="A98" s="410" t="s">
        <v>258</v>
      </c>
      <c r="B98" s="144">
        <v>70.21</v>
      </c>
      <c r="C98" s="144">
        <v>4.98</v>
      </c>
      <c r="D98" s="145">
        <f t="shared" si="13"/>
        <v>14098.393574297188</v>
      </c>
      <c r="E98" s="144">
        <v>386.645</v>
      </c>
      <c r="F98" s="144">
        <v>57.844</v>
      </c>
      <c r="G98" s="145">
        <f>(E98*1000)/F98</f>
        <v>6684.271488832031</v>
      </c>
      <c r="H98" s="135">
        <f t="shared" si="19"/>
        <v>-81.84122386168191</v>
      </c>
      <c r="I98" s="135">
        <f t="shared" si="19"/>
        <v>-91.39063688541596</v>
      </c>
      <c r="J98" s="411">
        <f t="shared" si="19"/>
        <v>110.91892508933172</v>
      </c>
    </row>
    <row r="99" spans="1:10" ht="12.75">
      <c r="A99" s="410" t="s">
        <v>250</v>
      </c>
      <c r="B99" s="144">
        <v>45.986</v>
      </c>
      <c r="C99" s="144">
        <v>3.569</v>
      </c>
      <c r="D99" s="145">
        <f t="shared" si="13"/>
        <v>12884.8416923508</v>
      </c>
      <c r="E99" s="144">
        <v>0</v>
      </c>
      <c r="F99" s="144">
        <v>0</v>
      </c>
      <c r="G99" s="144">
        <v>0</v>
      </c>
      <c r="H99" s="144">
        <v>0</v>
      </c>
      <c r="I99" s="144">
        <v>0</v>
      </c>
      <c r="J99" s="433">
        <v>0</v>
      </c>
    </row>
    <row r="100" spans="1:10" ht="12.75">
      <c r="A100" s="425" t="s">
        <v>15</v>
      </c>
      <c r="B100" s="147">
        <f>SUM(B84:B99)</f>
        <v>10209.731000000002</v>
      </c>
      <c r="C100" s="147">
        <f>SUM(C84:C99)</f>
        <v>1376.41</v>
      </c>
      <c r="D100" s="148">
        <f t="shared" si="13"/>
        <v>7417.65244367594</v>
      </c>
      <c r="E100" s="147">
        <f>SUM(E84:E99)</f>
        <v>11241.415999999997</v>
      </c>
      <c r="F100" s="147">
        <f>SUM(F84:F99)</f>
        <v>1382.9500000000003</v>
      </c>
      <c r="G100" s="148">
        <f>(E100*1000)/F100</f>
        <v>8128.577316605803</v>
      </c>
      <c r="H100" s="149">
        <f aca="true" t="shared" si="20" ref="H100:J101">SUM(B100-E100)*100/E100</f>
        <v>-9.17753599724444</v>
      </c>
      <c r="I100" s="149">
        <f t="shared" si="20"/>
        <v>-0.47290212950578037</v>
      </c>
      <c r="J100" s="426">
        <f t="shared" si="20"/>
        <v>-8.74599385894406</v>
      </c>
    </row>
    <row r="101" spans="1:10" ht="12.75">
      <c r="A101" s="427" t="s">
        <v>270</v>
      </c>
      <c r="B101" s="144">
        <f>B103-B100</f>
        <v>350.2689999999984</v>
      </c>
      <c r="C101" s="144">
        <f>C103-C100</f>
        <v>45.58999999999992</v>
      </c>
      <c r="D101" s="145">
        <f>(B101*1000)/C101</f>
        <v>7683.022592673811</v>
      </c>
      <c r="E101" s="144">
        <f>E103-E100</f>
        <v>805.7260000000024</v>
      </c>
      <c r="F101" s="144">
        <f>F103-F100</f>
        <v>176.04999999999973</v>
      </c>
      <c r="G101" s="145">
        <f>(E101*1000)/F101</f>
        <v>4576.688440783889</v>
      </c>
      <c r="H101" s="135">
        <f t="shared" si="20"/>
        <v>-56.52752920968203</v>
      </c>
      <c r="I101" s="135">
        <f t="shared" si="20"/>
        <v>-74.10394774211873</v>
      </c>
      <c r="J101" s="411">
        <f t="shared" si="20"/>
        <v>67.87296518173899</v>
      </c>
    </row>
    <row r="102" spans="1:10" ht="12.75">
      <c r="A102" s="427"/>
      <c r="B102" s="144"/>
      <c r="C102" s="150"/>
      <c r="D102" s="150"/>
      <c r="E102" s="150"/>
      <c r="F102" s="150"/>
      <c r="G102" s="150"/>
      <c r="H102" s="135"/>
      <c r="I102" s="135"/>
      <c r="J102" s="411"/>
    </row>
    <row r="103" spans="1:10" ht="12.75">
      <c r="A103" s="428" t="s">
        <v>69</v>
      </c>
      <c r="B103" s="152">
        <f>B8</f>
        <v>10560</v>
      </c>
      <c r="C103" s="153">
        <f>C8</f>
        <v>1422</v>
      </c>
      <c r="D103" s="154">
        <f>(B103*1000)/C103</f>
        <v>7426.160337552743</v>
      </c>
      <c r="E103" s="153">
        <f>E8</f>
        <v>12047.142</v>
      </c>
      <c r="F103" s="153">
        <f>F8</f>
        <v>1559</v>
      </c>
      <c r="G103" s="154">
        <f>(E103*1000)/F103</f>
        <v>7727.480436177037</v>
      </c>
      <c r="H103" s="138">
        <f>SUM(B103-E103)*100/E103</f>
        <v>-12.344355200594464</v>
      </c>
      <c r="I103" s="138">
        <f>SUM(C103-F103)*100/F103</f>
        <v>-8.78768441308531</v>
      </c>
      <c r="J103" s="429">
        <f>SUM(D103-G103)*100/G103</f>
        <v>-3.8993317564885834</v>
      </c>
    </row>
    <row r="104" spans="1:10" ht="12.75">
      <c r="A104" s="416" t="s">
        <v>155</v>
      </c>
      <c r="B104" s="43"/>
      <c r="C104" s="43"/>
      <c r="D104" s="43"/>
      <c r="E104" s="43"/>
      <c r="F104" s="43"/>
      <c r="G104" s="417"/>
      <c r="H104" s="43"/>
      <c r="I104" s="43"/>
      <c r="J104" s="43"/>
    </row>
    <row r="105" spans="1:10" ht="12.75">
      <c r="A105" s="434"/>
      <c r="B105" s="434"/>
      <c r="C105" s="434"/>
      <c r="D105" s="434"/>
      <c r="E105" s="434"/>
      <c r="F105" s="434"/>
      <c r="G105" s="435"/>
      <c r="H105" s="434"/>
      <c r="I105" s="434"/>
      <c r="J105" s="434"/>
    </row>
    <row r="106" spans="1:10" ht="12.75">
      <c r="A106" s="563" t="s">
        <v>210</v>
      </c>
      <c r="B106" s="563"/>
      <c r="C106" s="563"/>
      <c r="D106" s="563"/>
      <c r="E106" s="563"/>
      <c r="F106" s="563"/>
      <c r="G106" s="563"/>
      <c r="H106" s="563"/>
      <c r="I106" s="563"/>
      <c r="J106" s="563"/>
    </row>
    <row r="107" spans="1:10" ht="12.75">
      <c r="A107" s="563" t="s">
        <v>65</v>
      </c>
      <c r="B107" s="563"/>
      <c r="C107" s="563"/>
      <c r="D107" s="563"/>
      <c r="E107" s="563"/>
      <c r="F107" s="563"/>
      <c r="G107" s="563"/>
      <c r="H107" s="563"/>
      <c r="I107" s="563"/>
      <c r="J107" s="563"/>
    </row>
    <row r="108" spans="1:10" ht="12.75">
      <c r="A108" s="431"/>
      <c r="B108" s="431"/>
      <c r="C108" s="431"/>
      <c r="D108" s="431"/>
      <c r="E108" s="431"/>
      <c r="F108" s="431"/>
      <c r="G108" s="431"/>
      <c r="H108" s="431"/>
      <c r="I108" s="431"/>
      <c r="J108" s="431"/>
    </row>
    <row r="109" spans="1:10" ht="12.75">
      <c r="A109" s="564" t="s">
        <v>208</v>
      </c>
      <c r="B109" s="565"/>
      <c r="C109" s="565"/>
      <c r="D109" s="432"/>
      <c r="E109" s="432"/>
      <c r="F109" s="432"/>
      <c r="G109" s="432"/>
      <c r="H109" s="432"/>
      <c r="I109" s="432"/>
      <c r="J109" s="432"/>
    </row>
    <row r="110" spans="1:10" ht="12.75">
      <c r="A110" s="43"/>
      <c r="B110" s="43"/>
      <c r="C110" s="43"/>
      <c r="D110" s="43"/>
      <c r="E110" s="43"/>
      <c r="F110" s="43"/>
      <c r="G110" s="417"/>
      <c r="H110" s="43"/>
      <c r="I110" s="43"/>
      <c r="J110" s="43"/>
    </row>
    <row r="111" spans="1:10" ht="12.75">
      <c r="A111" s="552" t="s">
        <v>66</v>
      </c>
      <c r="B111" s="567" t="str">
        <f>B3</f>
        <v>Jan a Out/14</v>
      </c>
      <c r="C111" s="568"/>
      <c r="D111" s="568"/>
      <c r="E111" s="567" t="str">
        <f>E3</f>
        <v>Jan a Out/13</v>
      </c>
      <c r="F111" s="568"/>
      <c r="G111" s="568"/>
      <c r="H111" s="569" t="s">
        <v>58</v>
      </c>
      <c r="I111" s="569"/>
      <c r="J111" s="570"/>
    </row>
    <row r="112" spans="1:10" ht="12.75">
      <c r="A112" s="566"/>
      <c r="B112" s="139" t="s">
        <v>1</v>
      </c>
      <c r="C112" s="132" t="s">
        <v>67</v>
      </c>
      <c r="D112" s="133" t="s">
        <v>60</v>
      </c>
      <c r="E112" s="132" t="s">
        <v>1</v>
      </c>
      <c r="F112" s="132" t="s">
        <v>67</v>
      </c>
      <c r="G112" s="131" t="s">
        <v>60</v>
      </c>
      <c r="H112" s="569" t="str">
        <f>H4</f>
        <v>(14/13)</v>
      </c>
      <c r="I112" s="569"/>
      <c r="J112" s="570"/>
    </row>
    <row r="113" spans="1:10" ht="12.75">
      <c r="A113" s="421"/>
      <c r="B113" s="139" t="s">
        <v>68</v>
      </c>
      <c r="C113" s="132" t="s">
        <v>62</v>
      </c>
      <c r="D113" s="133" t="s">
        <v>63</v>
      </c>
      <c r="E113" s="132" t="s">
        <v>68</v>
      </c>
      <c r="F113" s="132" t="s">
        <v>62</v>
      </c>
      <c r="G113" s="131" t="s">
        <v>63</v>
      </c>
      <c r="H113" s="132" t="s">
        <v>1</v>
      </c>
      <c r="I113" s="132" t="s">
        <v>59</v>
      </c>
      <c r="J113" s="409" t="s">
        <v>60</v>
      </c>
    </row>
    <row r="114" spans="1:10" ht="12.75">
      <c r="A114" s="423"/>
      <c r="B114" s="144"/>
      <c r="C114" s="144"/>
      <c r="D114" s="145"/>
      <c r="E114" s="144"/>
      <c r="F114" s="144"/>
      <c r="G114" s="146"/>
      <c r="H114" s="144"/>
      <c r="I114" s="144"/>
      <c r="J114" s="424"/>
    </row>
    <row r="115" spans="1:10" ht="12.75">
      <c r="A115" s="410" t="s">
        <v>248</v>
      </c>
      <c r="B115" s="111">
        <v>18061.734</v>
      </c>
      <c r="C115" s="111">
        <v>3278.296</v>
      </c>
      <c r="D115" s="145">
        <f aca="true" t="shared" si="21" ref="D115:D131">(B115*1000)/C115</f>
        <v>5509.488465959145</v>
      </c>
      <c r="E115" s="111">
        <v>18120.744</v>
      </c>
      <c r="F115" s="111">
        <v>3073.873</v>
      </c>
      <c r="G115" s="145">
        <f>(E115*1000)/F115</f>
        <v>5895.085450830272</v>
      </c>
      <c r="H115" s="135">
        <f>SUM(B115-E115)*100/E115</f>
        <v>-0.32564888064197806</v>
      </c>
      <c r="I115" s="135">
        <f>SUM(C115-F115)*100/F115</f>
        <v>6.650339815600702</v>
      </c>
      <c r="J115" s="411">
        <f>SUM(D115-G115)*100/G115</f>
        <v>-6.540990594408068</v>
      </c>
    </row>
    <row r="116" spans="1:10" ht="12.75">
      <c r="A116" s="410" t="s">
        <v>261</v>
      </c>
      <c r="B116" s="111">
        <v>15242.118</v>
      </c>
      <c r="C116" s="111">
        <v>2722.26</v>
      </c>
      <c r="D116" s="145">
        <f t="shared" si="21"/>
        <v>5599.067686407617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436">
        <v>0</v>
      </c>
    </row>
    <row r="117" spans="1:10" ht="12.75">
      <c r="A117" s="410" t="s">
        <v>259</v>
      </c>
      <c r="B117" s="111">
        <v>3548.542</v>
      </c>
      <c r="C117" s="111">
        <v>633.618</v>
      </c>
      <c r="D117" s="145">
        <f t="shared" si="21"/>
        <v>5600.443800523343</v>
      </c>
      <c r="E117" s="111">
        <v>2312.96</v>
      </c>
      <c r="F117" s="111">
        <v>431.464</v>
      </c>
      <c r="G117" s="145">
        <f aca="true" t="shared" si="22" ref="G117:G125">(E117*1000)/F117</f>
        <v>5360.725344408804</v>
      </c>
      <c r="H117" s="135">
        <f aca="true" t="shared" si="23" ref="H117:H125">SUM(B117-E117)*100/E117</f>
        <v>53.41994673491975</v>
      </c>
      <c r="I117" s="135">
        <f aca="true" t="shared" si="24" ref="I117:I125">SUM(C117-F117)*100/F117</f>
        <v>46.85303988281758</v>
      </c>
      <c r="J117" s="411">
        <f aca="true" t="shared" si="25" ref="J117:J125">SUM(D117-G117)*100/G117</f>
        <v>4.471754113733211</v>
      </c>
    </row>
    <row r="118" spans="1:10" ht="12.75">
      <c r="A118" s="410" t="s">
        <v>264</v>
      </c>
      <c r="B118" s="111">
        <v>871</v>
      </c>
      <c r="C118" s="111">
        <v>54</v>
      </c>
      <c r="D118" s="145">
        <f t="shared" si="21"/>
        <v>16129.62962962963</v>
      </c>
      <c r="E118" s="111">
        <v>826</v>
      </c>
      <c r="F118" s="111">
        <v>49</v>
      </c>
      <c r="G118" s="145">
        <f t="shared" si="22"/>
        <v>16857.14285714286</v>
      </c>
      <c r="H118" s="135">
        <f t="shared" si="23"/>
        <v>5.447941888619854</v>
      </c>
      <c r="I118" s="135">
        <f t="shared" si="24"/>
        <v>10.204081632653061</v>
      </c>
      <c r="J118" s="411">
        <f t="shared" si="25"/>
        <v>-4.315756434400511</v>
      </c>
    </row>
    <row r="119" spans="1:10" ht="12.75">
      <c r="A119" s="410" t="s">
        <v>247</v>
      </c>
      <c r="B119" s="111">
        <v>501.83</v>
      </c>
      <c r="C119" s="111">
        <v>80.087</v>
      </c>
      <c r="D119" s="145">
        <f t="shared" si="21"/>
        <v>6266.060659033301</v>
      </c>
      <c r="E119" s="111">
        <v>518.002</v>
      </c>
      <c r="F119" s="111">
        <v>84.823</v>
      </c>
      <c r="G119" s="145">
        <f t="shared" si="22"/>
        <v>6106.857809792155</v>
      </c>
      <c r="H119" s="135">
        <f t="shared" si="23"/>
        <v>-3.121995667970388</v>
      </c>
      <c r="I119" s="135">
        <f t="shared" si="24"/>
        <v>-5.5833912971717465</v>
      </c>
      <c r="J119" s="411">
        <f t="shared" si="25"/>
        <v>2.6069519579425724</v>
      </c>
    </row>
    <row r="120" spans="1:10" ht="12.75">
      <c r="A120" s="410" t="s">
        <v>265</v>
      </c>
      <c r="B120" s="111">
        <v>418.642</v>
      </c>
      <c r="C120" s="111">
        <v>40.26</v>
      </c>
      <c r="D120" s="145">
        <f t="shared" si="21"/>
        <v>10398.460009935421</v>
      </c>
      <c r="E120" s="111">
        <v>547.644</v>
      </c>
      <c r="F120" s="111">
        <v>47.674</v>
      </c>
      <c r="G120" s="145">
        <f t="shared" si="22"/>
        <v>11487.267693082184</v>
      </c>
      <c r="H120" s="135">
        <f t="shared" si="23"/>
        <v>-23.555813630752827</v>
      </c>
      <c r="I120" s="135">
        <f t="shared" si="24"/>
        <v>-15.551453622519615</v>
      </c>
      <c r="J120" s="411">
        <f t="shared" si="25"/>
        <v>-9.478386960569047</v>
      </c>
    </row>
    <row r="121" spans="1:10" ht="12.75">
      <c r="A121" s="410" t="s">
        <v>246</v>
      </c>
      <c r="B121" s="111">
        <v>418.531</v>
      </c>
      <c r="C121" s="111">
        <v>47.33</v>
      </c>
      <c r="D121" s="145">
        <f t="shared" si="21"/>
        <v>8842.826959645046</v>
      </c>
      <c r="E121" s="111">
        <v>864.067</v>
      </c>
      <c r="F121" s="111">
        <v>52.786</v>
      </c>
      <c r="G121" s="145">
        <f t="shared" si="22"/>
        <v>16369.245633311863</v>
      </c>
      <c r="H121" s="135">
        <f t="shared" si="23"/>
        <v>-51.56266817272272</v>
      </c>
      <c r="I121" s="135">
        <f t="shared" si="24"/>
        <v>-10.336073959004288</v>
      </c>
      <c r="J121" s="411">
        <f t="shared" si="25"/>
        <v>-45.97901969502094</v>
      </c>
    </row>
    <row r="122" spans="1:10" ht="12.75">
      <c r="A122" s="410" t="s">
        <v>272</v>
      </c>
      <c r="B122" s="111">
        <v>351.835</v>
      </c>
      <c r="C122" s="111">
        <v>71</v>
      </c>
      <c r="D122" s="145">
        <f t="shared" si="21"/>
        <v>4955.422535211268</v>
      </c>
      <c r="E122" s="111">
        <v>316.523</v>
      </c>
      <c r="F122" s="111">
        <v>56.8</v>
      </c>
      <c r="G122" s="145">
        <f t="shared" si="22"/>
        <v>5572.588028169014</v>
      </c>
      <c r="H122" s="135">
        <f t="shared" si="23"/>
        <v>11.156219295280264</v>
      </c>
      <c r="I122" s="135">
        <f t="shared" si="24"/>
        <v>25.000000000000004</v>
      </c>
      <c r="J122" s="411">
        <f t="shared" si="25"/>
        <v>-11.07502456377577</v>
      </c>
    </row>
    <row r="123" spans="1:10" ht="12.75">
      <c r="A123" s="410" t="s">
        <v>266</v>
      </c>
      <c r="B123" s="111">
        <v>150.655</v>
      </c>
      <c r="C123" s="111">
        <v>21.945</v>
      </c>
      <c r="D123" s="145">
        <f t="shared" si="21"/>
        <v>6865.1173388015495</v>
      </c>
      <c r="E123" s="111">
        <v>99.845</v>
      </c>
      <c r="F123" s="111">
        <v>10.788</v>
      </c>
      <c r="G123" s="145">
        <f t="shared" si="22"/>
        <v>9255.190952910641</v>
      </c>
      <c r="H123" s="135">
        <f t="shared" si="23"/>
        <v>50.88887776052882</v>
      </c>
      <c r="I123" s="135">
        <f t="shared" si="24"/>
        <v>103.42046718576196</v>
      </c>
      <c r="J123" s="411">
        <f t="shared" si="25"/>
        <v>-25.824141568439966</v>
      </c>
    </row>
    <row r="124" spans="1:10" ht="12.75">
      <c r="A124" s="410" t="s">
        <v>257</v>
      </c>
      <c r="B124" s="111">
        <v>122.093</v>
      </c>
      <c r="C124" s="111">
        <v>0.88</v>
      </c>
      <c r="D124" s="145">
        <f t="shared" si="21"/>
        <v>138742.04545454544</v>
      </c>
      <c r="E124" s="111">
        <v>332.382</v>
      </c>
      <c r="F124" s="111">
        <v>2.235</v>
      </c>
      <c r="G124" s="145">
        <f t="shared" si="22"/>
        <v>148716.77852348995</v>
      </c>
      <c r="H124" s="135">
        <f t="shared" si="23"/>
        <v>-63.26726477366403</v>
      </c>
      <c r="I124" s="135">
        <f t="shared" si="24"/>
        <v>-60.62639821029083</v>
      </c>
      <c r="J124" s="411">
        <f t="shared" si="25"/>
        <v>-6.70720087402175</v>
      </c>
    </row>
    <row r="125" spans="1:10" ht="12.75">
      <c r="A125" s="410" t="s">
        <v>252</v>
      </c>
      <c r="B125" s="111">
        <v>120</v>
      </c>
      <c r="C125" s="111">
        <v>1</v>
      </c>
      <c r="D125" s="145">
        <f t="shared" si="21"/>
        <v>120000</v>
      </c>
      <c r="E125" s="111">
        <v>132</v>
      </c>
      <c r="F125" s="111">
        <v>1</v>
      </c>
      <c r="G125" s="145">
        <f t="shared" si="22"/>
        <v>132000</v>
      </c>
      <c r="H125" s="135">
        <f t="shared" si="23"/>
        <v>-9.090909090909092</v>
      </c>
      <c r="I125" s="135">
        <f t="shared" si="24"/>
        <v>0</v>
      </c>
      <c r="J125" s="411">
        <f t="shared" si="25"/>
        <v>-9.090909090909092</v>
      </c>
    </row>
    <row r="126" spans="1:10" ht="12.75">
      <c r="A126" s="410" t="s">
        <v>310</v>
      </c>
      <c r="B126" s="111">
        <v>106.454</v>
      </c>
      <c r="C126" s="111">
        <v>19.32</v>
      </c>
      <c r="D126" s="145">
        <f t="shared" si="21"/>
        <v>5510.041407867495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436">
        <v>0</v>
      </c>
    </row>
    <row r="127" spans="1:10" ht="12.75">
      <c r="A127" s="410" t="s">
        <v>268</v>
      </c>
      <c r="B127" s="111">
        <v>92.718</v>
      </c>
      <c r="C127" s="111">
        <v>4.5</v>
      </c>
      <c r="D127" s="145">
        <f t="shared" si="21"/>
        <v>20604</v>
      </c>
      <c r="E127" s="111">
        <v>77.472</v>
      </c>
      <c r="F127" s="111">
        <v>3.48</v>
      </c>
      <c r="G127" s="145">
        <f>(E127*1000)/F127</f>
        <v>22262.068965517243</v>
      </c>
      <c r="H127" s="135">
        <f aca="true" t="shared" si="26" ref="H127:J129">SUM(B127-E127)*100/E127</f>
        <v>19.679368029739788</v>
      </c>
      <c r="I127" s="135">
        <f t="shared" si="26"/>
        <v>29.310344827586206</v>
      </c>
      <c r="J127" s="411">
        <f t="shared" si="26"/>
        <v>-7.447955390334579</v>
      </c>
    </row>
    <row r="128" spans="1:10" ht="12.75">
      <c r="A128" s="410" t="s">
        <v>267</v>
      </c>
      <c r="B128" s="111">
        <v>86.353</v>
      </c>
      <c r="C128" s="111">
        <v>4.719</v>
      </c>
      <c r="D128" s="145">
        <f t="shared" si="21"/>
        <v>18299.00402627675</v>
      </c>
      <c r="E128" s="111">
        <v>197.31</v>
      </c>
      <c r="F128" s="111">
        <v>10.511</v>
      </c>
      <c r="G128" s="145">
        <f>(E128*1000)/F128</f>
        <v>18771.762915041385</v>
      </c>
      <c r="H128" s="135">
        <f t="shared" si="26"/>
        <v>-56.2348588515534</v>
      </c>
      <c r="I128" s="135">
        <f t="shared" si="26"/>
        <v>-55.104176576919414</v>
      </c>
      <c r="J128" s="411">
        <f t="shared" si="26"/>
        <v>-2.518457594549223</v>
      </c>
    </row>
    <row r="129" spans="1:10" ht="12.75">
      <c r="A129" s="410" t="s">
        <v>336</v>
      </c>
      <c r="B129" s="111">
        <v>40.694</v>
      </c>
      <c r="C129" s="111">
        <v>2.01</v>
      </c>
      <c r="D129" s="145">
        <f t="shared" si="21"/>
        <v>20245.77114427861</v>
      </c>
      <c r="E129" s="111">
        <v>24.096</v>
      </c>
      <c r="F129" s="111">
        <v>1.02</v>
      </c>
      <c r="G129" s="145">
        <f>(E129*1000)/F129</f>
        <v>23623.529411764706</v>
      </c>
      <c r="H129" s="135">
        <f t="shared" si="26"/>
        <v>68.882802124834</v>
      </c>
      <c r="I129" s="135">
        <f t="shared" si="26"/>
        <v>97.05882352941174</v>
      </c>
      <c r="J129" s="411">
        <f t="shared" si="26"/>
        <v>-14.298279518740946</v>
      </c>
    </row>
    <row r="130" spans="1:10" ht="12.75">
      <c r="A130" s="425" t="s">
        <v>15</v>
      </c>
      <c r="B130" s="147">
        <f>SUM(B115:B129)</f>
        <v>40133.19900000001</v>
      </c>
      <c r="C130" s="147">
        <f>SUM(C115:C129)</f>
        <v>6981.225000000001</v>
      </c>
      <c r="D130" s="148">
        <f t="shared" si="21"/>
        <v>5748.733066188241</v>
      </c>
      <c r="E130" s="147">
        <f>SUM(E115:E129)</f>
        <v>24369.045000000006</v>
      </c>
      <c r="F130" s="147">
        <f>SUM(F115:F129)</f>
        <v>3825.454</v>
      </c>
      <c r="G130" s="148">
        <f>(E130*1000)/F130</f>
        <v>6370.2360556420235</v>
      </c>
      <c r="H130" s="149">
        <f aca="true" t="shared" si="27" ref="H130:J131">SUM(B130-E130)*100/E130</f>
        <v>64.68925639063819</v>
      </c>
      <c r="I130" s="149">
        <f t="shared" si="27"/>
        <v>82.4940255457261</v>
      </c>
      <c r="J130" s="426">
        <f t="shared" si="27"/>
        <v>-9.75635728448912</v>
      </c>
    </row>
    <row r="131" spans="1:10" ht="12.75">
      <c r="A131" s="427" t="s">
        <v>270</v>
      </c>
      <c r="B131" s="144">
        <f>B133-B130</f>
        <v>84.8009999999922</v>
      </c>
      <c r="C131" s="144">
        <f>C133-C130</f>
        <v>11.774999999998727</v>
      </c>
      <c r="D131" s="145">
        <f t="shared" si="21"/>
        <v>7201.783439490562</v>
      </c>
      <c r="E131" s="144">
        <f>E133-E130</f>
        <v>187.95499999999447</v>
      </c>
      <c r="F131" s="144">
        <f>F133-F130</f>
        <v>16.54599999999982</v>
      </c>
      <c r="G131" s="145">
        <f>(E131*1000)/F131</f>
        <v>11359.543091985766</v>
      </c>
      <c r="H131" s="135">
        <f t="shared" si="27"/>
        <v>-54.882285653483706</v>
      </c>
      <c r="I131" s="135">
        <f t="shared" si="27"/>
        <v>-28.83476368911608</v>
      </c>
      <c r="J131" s="411">
        <f t="shared" si="27"/>
        <v>-36.60146908046444</v>
      </c>
    </row>
    <row r="132" spans="1:10" ht="12.75">
      <c r="A132" s="427"/>
      <c r="B132" s="144"/>
      <c r="C132" s="150"/>
      <c r="D132" s="150"/>
      <c r="E132" s="150"/>
      <c r="F132" s="150"/>
      <c r="G132" s="150"/>
      <c r="H132" s="135"/>
      <c r="I132" s="135"/>
      <c r="J132" s="411"/>
    </row>
    <row r="133" spans="1:10" ht="12.75">
      <c r="A133" s="428" t="s">
        <v>69</v>
      </c>
      <c r="B133" s="152">
        <f>B9</f>
        <v>40218</v>
      </c>
      <c r="C133" s="152">
        <f>C9</f>
        <v>6993</v>
      </c>
      <c r="D133" s="154">
        <f>(B133*1000)/C133</f>
        <v>5751.179751179751</v>
      </c>
      <c r="E133" s="153">
        <f>E9</f>
        <v>24557</v>
      </c>
      <c r="F133" s="153">
        <f>F9</f>
        <v>3842</v>
      </c>
      <c r="G133" s="154">
        <f>(E133*1000)/F133</f>
        <v>6391.723060905778</v>
      </c>
      <c r="H133" s="138">
        <f>SUM(B133-E133)*100/E133</f>
        <v>63.77407663802582</v>
      </c>
      <c r="I133" s="138">
        <f>SUM(C133-F133)*100/F133</f>
        <v>82.01457574180114</v>
      </c>
      <c r="J133" s="429">
        <f>SUM(D133-G133)*100/G133</f>
        <v>-10.021449672058452</v>
      </c>
    </row>
    <row r="134" spans="1:10" ht="12.75">
      <c r="A134" s="4" t="s">
        <v>155</v>
      </c>
      <c r="B134" s="3"/>
      <c r="C134" s="3"/>
      <c r="D134" s="3"/>
      <c r="E134" s="3"/>
      <c r="F134" s="3"/>
      <c r="G134" s="36"/>
      <c r="H134" s="3"/>
      <c r="I134" s="3"/>
      <c r="J134" s="3"/>
    </row>
  </sheetData>
  <sheetProtection/>
  <mergeCells count="38">
    <mergeCell ref="A1:J1"/>
    <mergeCell ref="A3:A4"/>
    <mergeCell ref="B3:D3"/>
    <mergeCell ref="E3:G3"/>
    <mergeCell ref="H3:J3"/>
    <mergeCell ref="H4:J4"/>
    <mergeCell ref="A18:J18"/>
    <mergeCell ref="A19:J19"/>
    <mergeCell ref="A23:A24"/>
    <mergeCell ref="B23:D23"/>
    <mergeCell ref="E23:G23"/>
    <mergeCell ref="H23:J23"/>
    <mergeCell ref="H24:J24"/>
    <mergeCell ref="A21:C21"/>
    <mergeCell ref="A47:J47"/>
    <mergeCell ref="A48:J48"/>
    <mergeCell ref="A52:A53"/>
    <mergeCell ref="B52:D52"/>
    <mergeCell ref="E52:G52"/>
    <mergeCell ref="H52:J52"/>
    <mergeCell ref="H53:J53"/>
    <mergeCell ref="A50:C50"/>
    <mergeCell ref="A76:J76"/>
    <mergeCell ref="A77:J77"/>
    <mergeCell ref="A79:C79"/>
    <mergeCell ref="A81:A82"/>
    <mergeCell ref="B81:D81"/>
    <mergeCell ref="E81:G81"/>
    <mergeCell ref="H81:J81"/>
    <mergeCell ref="H82:J82"/>
    <mergeCell ref="A106:J106"/>
    <mergeCell ref="A107:J107"/>
    <mergeCell ref="A109:C109"/>
    <mergeCell ref="A111:A112"/>
    <mergeCell ref="B111:D111"/>
    <mergeCell ref="E111:G111"/>
    <mergeCell ref="H111:J111"/>
    <mergeCell ref="H112:J112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02:D103 D74 D100:D101 D130:D133" formula="1"/>
    <ignoredError sqref="H7:J7 D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7109375" style="319" customWidth="1"/>
    <col min="2" max="7" width="11.7109375" style="319" customWidth="1"/>
    <col min="8" max="16384" width="9.140625" style="319" customWidth="1"/>
  </cols>
  <sheetData>
    <row r="1" spans="1:7" ht="19.5" customHeight="1">
      <c r="A1" s="551" t="s">
        <v>324</v>
      </c>
      <c r="B1" s="551"/>
      <c r="C1" s="551"/>
      <c r="D1" s="551"/>
      <c r="E1" s="551"/>
      <c r="F1" s="551"/>
      <c r="G1" s="551"/>
    </row>
    <row r="2" ht="19.5" customHeight="1"/>
    <row r="3" spans="1:7" ht="19.5" customHeight="1">
      <c r="A3" s="552" t="s">
        <v>157</v>
      </c>
      <c r="B3" s="578" t="s">
        <v>395</v>
      </c>
      <c r="C3" s="568"/>
      <c r="D3" s="578" t="s">
        <v>396</v>
      </c>
      <c r="E3" s="568"/>
      <c r="F3" s="569" t="s">
        <v>58</v>
      </c>
      <c r="G3" s="570"/>
    </row>
    <row r="4" spans="1:7" ht="19.5" customHeight="1">
      <c r="A4" s="553"/>
      <c r="B4" s="131" t="s">
        <v>1</v>
      </c>
      <c r="C4" s="131" t="s">
        <v>59</v>
      </c>
      <c r="D4" s="131" t="s">
        <v>1</v>
      </c>
      <c r="E4" s="131" t="s">
        <v>59</v>
      </c>
      <c r="F4" s="568" t="s">
        <v>296</v>
      </c>
      <c r="G4" s="579"/>
    </row>
    <row r="5" spans="1:7" ht="19.5" customHeight="1">
      <c r="A5" s="397"/>
      <c r="B5" s="132" t="s">
        <v>232</v>
      </c>
      <c r="C5" s="132" t="s">
        <v>233</v>
      </c>
      <c r="D5" s="132" t="s">
        <v>232</v>
      </c>
      <c r="E5" s="132" t="s">
        <v>233</v>
      </c>
      <c r="F5" s="132" t="s">
        <v>1</v>
      </c>
      <c r="G5" s="437" t="s">
        <v>59</v>
      </c>
    </row>
    <row r="6" spans="1:7" ht="19.5" customHeight="1">
      <c r="A6" s="399" t="s">
        <v>147</v>
      </c>
      <c r="B6" s="320">
        <v>34635</v>
      </c>
      <c r="C6" s="320">
        <v>256.95</v>
      </c>
      <c r="D6" s="320">
        <v>133164</v>
      </c>
      <c r="E6" s="320">
        <v>489.65</v>
      </c>
      <c r="F6" s="321">
        <f aca="true" t="shared" si="0" ref="F6:G11">SUM(B6-D6)*100/D6</f>
        <v>-73.99071821212941</v>
      </c>
      <c r="G6" s="438">
        <f t="shared" si="0"/>
        <v>-47.523741447973045</v>
      </c>
    </row>
    <row r="7" spans="1:7" ht="19.5" customHeight="1">
      <c r="A7" s="399" t="s">
        <v>273</v>
      </c>
      <c r="B7" s="320">
        <v>1260</v>
      </c>
      <c r="C7" s="320">
        <v>3.1666666666666665</v>
      </c>
      <c r="D7" s="320">
        <v>1662</v>
      </c>
      <c r="E7" s="320">
        <v>5.666666666666667</v>
      </c>
      <c r="F7" s="321">
        <f t="shared" si="0"/>
        <v>-24.187725631768952</v>
      </c>
      <c r="G7" s="438">
        <f t="shared" si="0"/>
        <v>-44.117647058823536</v>
      </c>
    </row>
    <row r="8" spans="1:7" ht="19.5" customHeight="1">
      <c r="A8" s="399" t="s">
        <v>64</v>
      </c>
      <c r="B8" s="312">
        <v>85919</v>
      </c>
      <c r="C8" s="312">
        <v>377.1733333333333</v>
      </c>
      <c r="D8" s="312">
        <v>306642</v>
      </c>
      <c r="E8" s="312">
        <v>284.22333333333336</v>
      </c>
      <c r="F8" s="321">
        <f t="shared" si="0"/>
        <v>-71.98068105478049</v>
      </c>
      <c r="G8" s="438">
        <f t="shared" si="0"/>
        <v>32.70315596889767</v>
      </c>
    </row>
    <row r="9" spans="1:7" ht="19.5" customHeight="1">
      <c r="A9" s="399" t="s">
        <v>213</v>
      </c>
      <c r="B9" s="312">
        <v>10255400</v>
      </c>
      <c r="C9" s="312">
        <v>37380.2</v>
      </c>
      <c r="D9" s="312">
        <v>6615267</v>
      </c>
      <c r="E9" s="312">
        <v>26183.126666666667</v>
      </c>
      <c r="F9" s="321">
        <f t="shared" si="0"/>
        <v>55.026244594511454</v>
      </c>
      <c r="G9" s="438">
        <f t="shared" si="0"/>
        <v>42.76446230383994</v>
      </c>
    </row>
    <row r="10" spans="1:7" ht="19.5" customHeight="1">
      <c r="A10" s="399" t="s">
        <v>245</v>
      </c>
      <c r="B10" s="312">
        <v>40989194</v>
      </c>
      <c r="C10" s="312">
        <v>40538.718499999995</v>
      </c>
      <c r="D10" s="312">
        <v>26480889</v>
      </c>
      <c r="E10" s="312">
        <v>26883.32966666666</v>
      </c>
      <c r="F10" s="321">
        <f t="shared" si="0"/>
        <v>54.78783208524457</v>
      </c>
      <c r="G10" s="438">
        <f t="shared" si="0"/>
        <v>50.79500568809751</v>
      </c>
    </row>
    <row r="11" spans="1:7" ht="19.5" customHeight="1">
      <c r="A11" s="401" t="s">
        <v>2</v>
      </c>
      <c r="B11" s="153">
        <f>SUM(B6:B10)</f>
        <v>51366408</v>
      </c>
      <c r="C11" s="153">
        <f>SUM(C6:C10)</f>
        <v>78556.2085</v>
      </c>
      <c r="D11" s="153">
        <f>SUM(D6:D10)</f>
        <v>33537624</v>
      </c>
      <c r="E11" s="153">
        <f>SUM(E6:E10)</f>
        <v>53845.99633333333</v>
      </c>
      <c r="F11" s="322">
        <f t="shared" si="0"/>
        <v>53.16054589913704</v>
      </c>
      <c r="G11" s="439">
        <f t="shared" si="0"/>
        <v>45.890528264531014</v>
      </c>
    </row>
    <row r="12" spans="1:7" ht="19.5" customHeight="1">
      <c r="A12" s="4" t="s">
        <v>155</v>
      </c>
      <c r="B12" s="3"/>
      <c r="C12" s="3"/>
      <c r="D12" s="3"/>
      <c r="E12" s="3"/>
      <c r="F12" s="3"/>
      <c r="G12" s="3"/>
    </row>
    <row r="13" spans="1:7" ht="12" customHeight="1">
      <c r="A13" s="222"/>
      <c r="B13" s="3"/>
      <c r="C13" s="3"/>
      <c r="D13" s="3"/>
      <c r="E13" s="3"/>
      <c r="F13" s="3"/>
      <c r="G13" s="3"/>
    </row>
    <row r="14" spans="1:7" ht="12" customHeight="1">
      <c r="A14" s="222"/>
      <c r="B14" s="3"/>
      <c r="C14" s="3"/>
      <c r="D14" s="3"/>
      <c r="E14" s="3"/>
      <c r="F14" s="3"/>
      <c r="G14" s="3"/>
    </row>
    <row r="15" spans="1:7" ht="12" customHeight="1">
      <c r="A15" s="222"/>
      <c r="B15" s="3"/>
      <c r="C15" s="3"/>
      <c r="D15" s="3"/>
      <c r="E15" s="3"/>
      <c r="F15" s="3"/>
      <c r="G15" s="3"/>
    </row>
    <row r="16" spans="1:7" ht="12" customHeight="1">
      <c r="A16" s="222"/>
      <c r="B16" s="3"/>
      <c r="C16" s="3"/>
      <c r="D16" s="3"/>
      <c r="E16" s="3"/>
      <c r="F16" s="3"/>
      <c r="G16" s="3"/>
    </row>
    <row r="17" spans="1:7" ht="12" customHeight="1">
      <c r="A17" s="222"/>
      <c r="B17" s="3"/>
      <c r="C17" s="3"/>
      <c r="D17" s="3"/>
      <c r="E17" s="3"/>
      <c r="F17" s="3"/>
      <c r="G17" s="3"/>
    </row>
  </sheetData>
  <sheetProtection/>
  <mergeCells count="6">
    <mergeCell ref="A1:G1"/>
    <mergeCell ref="A3:A4"/>
    <mergeCell ref="B3:C3"/>
    <mergeCell ref="D3:E3"/>
    <mergeCell ref="F3:G3"/>
    <mergeCell ref="F4:G4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2">
      <selection activeCell="A3" sqref="A3:I3"/>
    </sheetView>
  </sheetViews>
  <sheetFormatPr defaultColWidth="9.140625" defaultRowHeight="12.75"/>
  <cols>
    <col min="1" max="1" width="28.140625" style="247" customWidth="1"/>
    <col min="2" max="4" width="11.28125" style="247" customWidth="1"/>
    <col min="5" max="5" width="12.00390625" style="247" customWidth="1"/>
    <col min="6" max="6" width="10.28125" style="247" customWidth="1"/>
    <col min="7" max="7" width="9.421875" style="247" customWidth="1"/>
    <col min="8" max="8" width="10.28125" style="247" customWidth="1"/>
    <col min="9" max="9" width="16.421875" style="247" customWidth="1"/>
    <col min="10" max="16384" width="9.140625" style="2" customWidth="1"/>
  </cols>
  <sheetData>
    <row r="1" spans="1:9" ht="18" customHeight="1">
      <c r="A1" s="591" t="s">
        <v>42</v>
      </c>
      <c r="B1" s="591"/>
      <c r="C1" s="591"/>
      <c r="D1" s="591"/>
      <c r="E1" s="591"/>
      <c r="F1" s="591"/>
      <c r="G1" s="591"/>
      <c r="H1" s="591"/>
      <c r="I1" s="591"/>
    </row>
    <row r="2" spans="1:9" ht="18" customHeight="1">
      <c r="A2" s="592" t="s">
        <v>326</v>
      </c>
      <c r="B2" s="592"/>
      <c r="C2" s="592"/>
      <c r="D2" s="592"/>
      <c r="E2" s="592"/>
      <c r="F2" s="592"/>
      <c r="G2" s="592"/>
      <c r="H2" s="592"/>
      <c r="I2" s="592"/>
    </row>
    <row r="3" spans="1:9" ht="18" customHeight="1">
      <c r="A3" s="593" t="s">
        <v>389</v>
      </c>
      <c r="B3" s="593"/>
      <c r="C3" s="593"/>
      <c r="D3" s="593"/>
      <c r="E3" s="593"/>
      <c r="F3" s="593"/>
      <c r="G3" s="593"/>
      <c r="H3" s="593"/>
      <c r="I3" s="593"/>
    </row>
    <row r="4" spans="1:9" ht="18" customHeight="1">
      <c r="A4" s="594">
        <v>41883</v>
      </c>
      <c r="B4" s="594"/>
      <c r="C4" s="594"/>
      <c r="D4" s="594"/>
      <c r="E4" s="594"/>
      <c r="F4" s="594"/>
      <c r="G4" s="594"/>
      <c r="H4" s="594"/>
      <c r="I4" s="594"/>
    </row>
    <row r="5" spans="1:9" ht="19.5" customHeight="1">
      <c r="A5" s="326"/>
      <c r="B5" s="580" t="s">
        <v>51</v>
      </c>
      <c r="C5" s="580"/>
      <c r="D5" s="580"/>
      <c r="E5" s="580"/>
      <c r="F5" s="581" t="s">
        <v>52</v>
      </c>
      <c r="G5" s="582"/>
      <c r="H5" s="583"/>
      <c r="I5" s="308"/>
    </row>
    <row r="6" spans="1:9" ht="19.5" customHeight="1">
      <c r="A6" s="323" t="s">
        <v>172</v>
      </c>
      <c r="B6" s="580" t="s">
        <v>200</v>
      </c>
      <c r="C6" s="580"/>
      <c r="D6" s="580" t="s">
        <v>53</v>
      </c>
      <c r="E6" s="580"/>
      <c r="F6" s="584" t="s">
        <v>173</v>
      </c>
      <c r="G6" s="585"/>
      <c r="H6" s="586"/>
      <c r="I6" s="324" t="s">
        <v>127</v>
      </c>
    </row>
    <row r="7" spans="1:9" ht="19.5" customHeight="1">
      <c r="A7" s="323" t="s">
        <v>97</v>
      </c>
      <c r="B7" s="267" t="s">
        <v>54</v>
      </c>
      <c r="C7" s="267" t="s">
        <v>55</v>
      </c>
      <c r="D7" s="267" t="s">
        <v>54</v>
      </c>
      <c r="E7" s="267" t="s">
        <v>55</v>
      </c>
      <c r="F7" s="589" t="s">
        <v>23</v>
      </c>
      <c r="G7" s="589" t="s">
        <v>26</v>
      </c>
      <c r="H7" s="589" t="s">
        <v>2</v>
      </c>
      <c r="I7" s="587" t="s">
        <v>56</v>
      </c>
    </row>
    <row r="8" spans="1:9" ht="19.5" customHeight="1">
      <c r="A8" s="327"/>
      <c r="B8" s="267" t="s">
        <v>57</v>
      </c>
      <c r="C8" s="286" t="s">
        <v>50</v>
      </c>
      <c r="D8" s="267" t="s">
        <v>57</v>
      </c>
      <c r="E8" s="286" t="s">
        <v>50</v>
      </c>
      <c r="F8" s="590"/>
      <c r="G8" s="590"/>
      <c r="H8" s="590"/>
      <c r="I8" s="588"/>
    </row>
    <row r="9" spans="1:9" ht="22.5" customHeight="1">
      <c r="A9" s="309" t="s">
        <v>43</v>
      </c>
      <c r="B9" s="287">
        <f aca="true" t="shared" si="0" ref="B9:H9">SUM(B10:B13)</f>
        <v>204382</v>
      </c>
      <c r="C9" s="287">
        <f t="shared" si="0"/>
        <v>728420</v>
      </c>
      <c r="D9" s="287">
        <f t="shared" si="0"/>
        <v>999826</v>
      </c>
      <c r="E9" s="287">
        <f t="shared" si="0"/>
        <v>3086754</v>
      </c>
      <c r="F9" s="287">
        <f t="shared" si="0"/>
        <v>22320</v>
      </c>
      <c r="G9" s="287">
        <f t="shared" si="0"/>
        <v>300</v>
      </c>
      <c r="H9" s="287">
        <f t="shared" si="0"/>
        <v>22620</v>
      </c>
      <c r="I9" s="310">
        <f aca="true" t="shared" si="1" ref="I9:I27">(H9/D9)*1000</f>
        <v>22.623936564962303</v>
      </c>
    </row>
    <row r="10" spans="1:9" ht="22.5" customHeight="1">
      <c r="A10" s="328" t="s">
        <v>239</v>
      </c>
      <c r="B10" s="288">
        <v>118563</v>
      </c>
      <c r="C10" s="289">
        <v>414975</v>
      </c>
      <c r="D10" s="290">
        <v>504178</v>
      </c>
      <c r="E10" s="311">
        <v>1512535</v>
      </c>
      <c r="F10" s="245">
        <v>10730</v>
      </c>
      <c r="G10" s="245">
        <v>0</v>
      </c>
      <c r="H10" s="312">
        <f aca="true" t="shared" si="2" ref="H10:H16">F10+G10</f>
        <v>10730</v>
      </c>
      <c r="I10" s="313">
        <f t="shared" si="1"/>
        <v>21.28216621907342</v>
      </c>
    </row>
    <row r="11" spans="1:9" ht="27.75" customHeight="1">
      <c r="A11" s="329" t="s">
        <v>240</v>
      </c>
      <c r="B11" s="288">
        <v>26163</v>
      </c>
      <c r="C11" s="289">
        <v>104651</v>
      </c>
      <c r="D11" s="290">
        <v>174554</v>
      </c>
      <c r="E11" s="314">
        <v>610938</v>
      </c>
      <c r="F11" s="245">
        <v>5835</v>
      </c>
      <c r="G11" s="245">
        <v>0</v>
      </c>
      <c r="H11" s="312">
        <f t="shared" si="2"/>
        <v>5835</v>
      </c>
      <c r="I11" s="313">
        <f t="shared" si="1"/>
        <v>33.42805091834045</v>
      </c>
    </row>
    <row r="12" spans="1:9" ht="27.75" customHeight="1">
      <c r="A12" s="329" t="s">
        <v>276</v>
      </c>
      <c r="B12" s="288">
        <v>57776</v>
      </c>
      <c r="C12" s="289">
        <v>202215</v>
      </c>
      <c r="D12" s="290">
        <v>284582</v>
      </c>
      <c r="E12" s="314">
        <v>853747</v>
      </c>
      <c r="F12" s="245">
        <v>5098</v>
      </c>
      <c r="G12" s="245">
        <v>195</v>
      </c>
      <c r="H12" s="312">
        <f t="shared" si="2"/>
        <v>5293</v>
      </c>
      <c r="I12" s="313">
        <f t="shared" si="1"/>
        <v>18.599208663935176</v>
      </c>
    </row>
    <row r="13" spans="1:9" ht="21.75" customHeight="1">
      <c r="A13" s="329" t="s">
        <v>241</v>
      </c>
      <c r="B13" s="288">
        <v>1880</v>
      </c>
      <c r="C13" s="289">
        <v>6579</v>
      </c>
      <c r="D13" s="291">
        <v>36512</v>
      </c>
      <c r="E13" s="314">
        <v>109534</v>
      </c>
      <c r="F13" s="245">
        <v>657</v>
      </c>
      <c r="G13" s="246">
        <v>105</v>
      </c>
      <c r="H13" s="312">
        <f t="shared" si="2"/>
        <v>762</v>
      </c>
      <c r="I13" s="313">
        <f t="shared" si="1"/>
        <v>20.869851007887817</v>
      </c>
    </row>
    <row r="14" spans="1:9" ht="22.5" customHeight="1">
      <c r="A14" s="309" t="s">
        <v>44</v>
      </c>
      <c r="B14" s="292">
        <v>41443</v>
      </c>
      <c r="C14" s="292">
        <v>139697</v>
      </c>
      <c r="D14" s="293">
        <v>445140</v>
      </c>
      <c r="E14" s="293">
        <v>1148344</v>
      </c>
      <c r="F14" s="315">
        <v>2899.7</v>
      </c>
      <c r="G14" s="287">
        <v>9950</v>
      </c>
      <c r="H14" s="316">
        <f t="shared" si="2"/>
        <v>12849.7</v>
      </c>
      <c r="I14" s="310">
        <f t="shared" si="1"/>
        <v>28.86664869479265</v>
      </c>
    </row>
    <row r="15" spans="1:9" ht="22.5" customHeight="1">
      <c r="A15" s="309" t="s">
        <v>45</v>
      </c>
      <c r="B15" s="292">
        <v>10167</v>
      </c>
      <c r="C15" s="292">
        <v>39798.8</v>
      </c>
      <c r="D15" s="293">
        <v>152665</v>
      </c>
      <c r="E15" s="293">
        <v>458607</v>
      </c>
      <c r="F15" s="315">
        <v>4473.9</v>
      </c>
      <c r="G15" s="287">
        <v>0</v>
      </c>
      <c r="H15" s="316">
        <f t="shared" si="2"/>
        <v>4473.9</v>
      </c>
      <c r="I15" s="310">
        <f t="shared" si="1"/>
        <v>29.30534176137294</v>
      </c>
    </row>
    <row r="16" spans="1:9" ht="22.5" customHeight="1">
      <c r="A16" s="309" t="s">
        <v>72</v>
      </c>
      <c r="B16" s="292">
        <v>24222</v>
      </c>
      <c r="C16" s="292">
        <v>78550</v>
      </c>
      <c r="D16" s="293">
        <v>33868</v>
      </c>
      <c r="E16" s="293">
        <v>109600</v>
      </c>
      <c r="F16" s="315">
        <v>510</v>
      </c>
      <c r="G16" s="287">
        <v>0</v>
      </c>
      <c r="H16" s="316">
        <f t="shared" si="2"/>
        <v>510</v>
      </c>
      <c r="I16" s="310">
        <f t="shared" si="1"/>
        <v>15.058462265265147</v>
      </c>
    </row>
    <row r="17" spans="1:9" ht="22.5" customHeight="1">
      <c r="A17" s="309" t="s">
        <v>46</v>
      </c>
      <c r="B17" s="292">
        <f aca="true" t="shared" si="3" ref="B17:H17">SUM(B18:B20)</f>
        <v>13262.4</v>
      </c>
      <c r="C17" s="292">
        <f t="shared" si="3"/>
        <v>47534.5</v>
      </c>
      <c r="D17" s="292">
        <f t="shared" si="3"/>
        <v>142490</v>
      </c>
      <c r="E17" s="292">
        <f t="shared" si="3"/>
        <v>355130.2</v>
      </c>
      <c r="F17" s="292">
        <f t="shared" si="3"/>
        <v>1237</v>
      </c>
      <c r="G17" s="292">
        <f t="shared" si="3"/>
        <v>1040</v>
      </c>
      <c r="H17" s="292">
        <f t="shared" si="3"/>
        <v>2277</v>
      </c>
      <c r="I17" s="310">
        <f t="shared" si="1"/>
        <v>15.980068776756264</v>
      </c>
    </row>
    <row r="18" spans="1:9" ht="22.5" customHeight="1">
      <c r="A18" s="328" t="s">
        <v>228</v>
      </c>
      <c r="B18" s="288">
        <v>3820</v>
      </c>
      <c r="C18" s="288">
        <v>20246</v>
      </c>
      <c r="D18" s="288">
        <v>10884</v>
      </c>
      <c r="E18" s="291">
        <v>57685.2</v>
      </c>
      <c r="F18" s="246">
        <v>432</v>
      </c>
      <c r="G18" s="287">
        <v>0</v>
      </c>
      <c r="H18" s="320">
        <f>SUM(F18:G18)</f>
        <v>432</v>
      </c>
      <c r="I18" s="313">
        <f t="shared" si="1"/>
        <v>39.691289966923925</v>
      </c>
    </row>
    <row r="19" spans="1:9" ht="22.5" customHeight="1">
      <c r="A19" s="329" t="s">
        <v>229</v>
      </c>
      <c r="B19" s="288">
        <v>4187.4</v>
      </c>
      <c r="C19" s="288">
        <v>14760.6</v>
      </c>
      <c r="D19" s="288">
        <v>99006</v>
      </c>
      <c r="E19" s="291">
        <v>227714</v>
      </c>
      <c r="F19" s="246">
        <v>805</v>
      </c>
      <c r="G19" s="287">
        <v>0</v>
      </c>
      <c r="H19" s="320">
        <f>SUM(F19:G19)</f>
        <v>805</v>
      </c>
      <c r="I19" s="313">
        <f t="shared" si="1"/>
        <v>8.130820354321962</v>
      </c>
    </row>
    <row r="20" spans="1:9" ht="22.5" customHeight="1">
      <c r="A20" s="329" t="s">
        <v>230</v>
      </c>
      <c r="B20" s="288">
        <v>5255</v>
      </c>
      <c r="C20" s="288">
        <v>12527.9</v>
      </c>
      <c r="D20" s="288">
        <v>32600</v>
      </c>
      <c r="E20" s="291">
        <v>69731</v>
      </c>
      <c r="F20" s="246">
        <v>0</v>
      </c>
      <c r="G20" s="245">
        <v>1040</v>
      </c>
      <c r="H20" s="320">
        <f>SUM(F20:G20)</f>
        <v>1040</v>
      </c>
      <c r="I20" s="313">
        <f t="shared" si="1"/>
        <v>31.90184049079755</v>
      </c>
    </row>
    <row r="21" spans="1:9" ht="22.5" customHeight="1">
      <c r="A21" s="309" t="s">
        <v>47</v>
      </c>
      <c r="B21" s="292">
        <v>6904</v>
      </c>
      <c r="C21" s="292">
        <v>10742.6</v>
      </c>
      <c r="D21" s="293">
        <v>87667</v>
      </c>
      <c r="E21" s="293">
        <v>136394.3</v>
      </c>
      <c r="F21" s="315">
        <v>0</v>
      </c>
      <c r="G21" s="287">
        <v>1486.2</v>
      </c>
      <c r="H21" s="316">
        <f aca="true" t="shared" si="4" ref="H21:H26">F21+G21</f>
        <v>1486.2</v>
      </c>
      <c r="I21" s="310">
        <f t="shared" si="1"/>
        <v>16.9527872517595</v>
      </c>
    </row>
    <row r="22" spans="1:9" ht="22.5" customHeight="1">
      <c r="A22" s="309" t="s">
        <v>73</v>
      </c>
      <c r="B22" s="287">
        <v>1683</v>
      </c>
      <c r="C22" s="287">
        <v>3901.2</v>
      </c>
      <c r="D22" s="287">
        <v>20039</v>
      </c>
      <c r="E22" s="287">
        <v>46005</v>
      </c>
      <c r="F22" s="315">
        <v>2</v>
      </c>
      <c r="G22" s="287">
        <v>161.2</v>
      </c>
      <c r="H22" s="316">
        <f t="shared" si="4"/>
        <v>163.2</v>
      </c>
      <c r="I22" s="310">
        <f t="shared" si="1"/>
        <v>8.144118968012375</v>
      </c>
    </row>
    <row r="23" spans="1:9" ht="22.5" customHeight="1">
      <c r="A23" s="309" t="s">
        <v>115</v>
      </c>
      <c r="B23" s="287">
        <v>1568</v>
      </c>
      <c r="C23" s="287">
        <v>7224</v>
      </c>
      <c r="D23" s="287">
        <v>6063.8</v>
      </c>
      <c r="E23" s="287">
        <v>29265</v>
      </c>
      <c r="F23" s="315">
        <v>265.2</v>
      </c>
      <c r="G23" s="287">
        <v>0</v>
      </c>
      <c r="H23" s="316">
        <f t="shared" si="4"/>
        <v>265.2</v>
      </c>
      <c r="I23" s="310">
        <f t="shared" si="1"/>
        <v>43.73495168046439</v>
      </c>
    </row>
    <row r="24" spans="1:9" ht="22.5" customHeight="1">
      <c r="A24" s="309" t="s">
        <v>74</v>
      </c>
      <c r="B24" s="287">
        <v>65</v>
      </c>
      <c r="C24" s="287">
        <v>143</v>
      </c>
      <c r="D24" s="287">
        <v>4567</v>
      </c>
      <c r="E24" s="287">
        <v>10175.3</v>
      </c>
      <c r="F24" s="315">
        <v>0</v>
      </c>
      <c r="G24" s="287">
        <v>69.7</v>
      </c>
      <c r="H24" s="316">
        <f t="shared" si="4"/>
        <v>69.7</v>
      </c>
      <c r="I24" s="310">
        <f t="shared" si="1"/>
        <v>15.261659732866214</v>
      </c>
    </row>
    <row r="25" spans="1:9" ht="22.5" customHeight="1">
      <c r="A25" s="309" t="s">
        <v>75</v>
      </c>
      <c r="B25" s="287">
        <v>0</v>
      </c>
      <c r="C25" s="287">
        <v>0</v>
      </c>
      <c r="D25" s="287">
        <v>12783</v>
      </c>
      <c r="E25" s="287">
        <v>26844.3</v>
      </c>
      <c r="F25" s="315">
        <v>292.4</v>
      </c>
      <c r="G25" s="287">
        <v>0</v>
      </c>
      <c r="H25" s="316">
        <f t="shared" si="4"/>
        <v>292.4</v>
      </c>
      <c r="I25" s="310">
        <f t="shared" si="1"/>
        <v>22.874129703512477</v>
      </c>
    </row>
    <row r="26" spans="1:9" ht="22.5" customHeight="1">
      <c r="A26" s="317" t="s">
        <v>48</v>
      </c>
      <c r="B26" s="287">
        <v>348</v>
      </c>
      <c r="C26" s="287">
        <v>946.6</v>
      </c>
      <c r="D26" s="287">
        <v>12673</v>
      </c>
      <c r="E26" s="287">
        <v>29021.2</v>
      </c>
      <c r="F26" s="315">
        <v>107.3</v>
      </c>
      <c r="G26" s="287">
        <v>26.4</v>
      </c>
      <c r="H26" s="316">
        <f t="shared" si="4"/>
        <v>133.7</v>
      </c>
      <c r="I26" s="310">
        <f t="shared" si="1"/>
        <v>10.549988163812829</v>
      </c>
    </row>
    <row r="27" spans="1:9" ht="22.5" customHeight="1">
      <c r="A27" s="325" t="s">
        <v>49</v>
      </c>
      <c r="B27" s="318">
        <f aca="true" t="shared" si="5" ref="B27:H27">B9+B14+B15+B16+B17+B21+B22+B23+B24+B25+B26</f>
        <v>304044.4</v>
      </c>
      <c r="C27" s="318">
        <f t="shared" si="5"/>
        <v>1056957.7000000002</v>
      </c>
      <c r="D27" s="318">
        <f t="shared" si="5"/>
        <v>1917781.8</v>
      </c>
      <c r="E27" s="318">
        <f t="shared" si="5"/>
        <v>5436140.3</v>
      </c>
      <c r="F27" s="318">
        <f t="shared" si="5"/>
        <v>32107.5</v>
      </c>
      <c r="G27" s="318">
        <f t="shared" si="5"/>
        <v>13033.500000000002</v>
      </c>
      <c r="H27" s="318">
        <f t="shared" si="5"/>
        <v>45140.999999999985</v>
      </c>
      <c r="I27" s="330">
        <f t="shared" si="1"/>
        <v>23.538131397430085</v>
      </c>
    </row>
    <row r="28" spans="1:8" ht="15">
      <c r="A28" s="103" t="s">
        <v>164</v>
      </c>
      <c r="H28" s="248"/>
    </row>
    <row r="29" spans="1:9" ht="15.75">
      <c r="A29"/>
      <c r="B29"/>
      <c r="C29"/>
      <c r="D29"/>
      <c r="E29"/>
      <c r="F29"/>
      <c r="G29"/>
      <c r="H29"/>
      <c r="I29" s="206"/>
    </row>
    <row r="30" spans="1:9" ht="15">
      <c r="A30"/>
      <c r="B30"/>
      <c r="C30"/>
      <c r="D30"/>
      <c r="E30"/>
      <c r="F30"/>
      <c r="G30"/>
      <c r="H30"/>
      <c r="I30" s="112"/>
    </row>
    <row r="31" spans="1:9" ht="15.75">
      <c r="A31"/>
      <c r="B31"/>
      <c r="C31"/>
      <c r="D31"/>
      <c r="E31"/>
      <c r="F31"/>
      <c r="G31"/>
      <c r="H31"/>
      <c r="I31" s="207"/>
    </row>
    <row r="32" spans="1:9" ht="15.75">
      <c r="A32" s="112"/>
      <c r="B32" s="207"/>
      <c r="C32" s="207"/>
      <c r="D32" s="208"/>
      <c r="E32" s="207"/>
      <c r="F32" s="112"/>
      <c r="G32" s="112"/>
      <c r="H32" s="112"/>
      <c r="I32" s="112"/>
    </row>
    <row r="33" spans="1:9" ht="15.75">
      <c r="A33" s="112"/>
      <c r="B33" s="207"/>
      <c r="C33" s="207"/>
      <c r="D33" s="208"/>
      <c r="E33" s="207"/>
      <c r="F33" s="112"/>
      <c r="G33" s="112"/>
      <c r="H33" s="112"/>
      <c r="I33" s="112"/>
    </row>
    <row r="34" spans="1:9" ht="15.75">
      <c r="A34" s="112"/>
      <c r="B34" s="207"/>
      <c r="C34" s="207"/>
      <c r="D34" s="208"/>
      <c r="E34" s="207"/>
      <c r="F34" s="249"/>
      <c r="G34" s="112"/>
      <c r="H34" s="112"/>
      <c r="I34" s="112"/>
    </row>
    <row r="35" spans="1:9" ht="15">
      <c r="A35" s="112"/>
      <c r="B35" s="112"/>
      <c r="C35" s="112"/>
      <c r="D35" s="112"/>
      <c r="E35" s="112"/>
      <c r="F35" s="249"/>
      <c r="G35" s="112"/>
      <c r="H35" s="112"/>
      <c r="I35" s="112"/>
    </row>
    <row r="36" spans="1:9" ht="15">
      <c r="A36" s="112"/>
      <c r="B36" s="112"/>
      <c r="C36" s="112"/>
      <c r="D36" s="250"/>
      <c r="E36" s="250"/>
      <c r="F36" s="249"/>
      <c r="G36" s="112"/>
      <c r="H36" s="112"/>
      <c r="I36" s="112"/>
    </row>
    <row r="37" spans="1:9" ht="15">
      <c r="A37" s="112"/>
      <c r="B37" s="112"/>
      <c r="C37" s="112"/>
      <c r="D37" s="250"/>
      <c r="E37" s="250"/>
      <c r="F37" s="249"/>
      <c r="G37" s="112"/>
      <c r="H37" s="112"/>
      <c r="I37" s="112"/>
    </row>
    <row r="38" spans="1:9" ht="15">
      <c r="A38" s="112"/>
      <c r="B38" s="112"/>
      <c r="C38" s="112"/>
      <c r="D38" s="112"/>
      <c r="E38" s="112"/>
      <c r="F38" s="112"/>
      <c r="G38" s="112"/>
      <c r="H38" s="112"/>
      <c r="I38" s="112"/>
    </row>
    <row r="40" spans="4:6" ht="15">
      <c r="D40" s="251"/>
      <c r="E40" s="251"/>
      <c r="F40" s="252"/>
    </row>
    <row r="41" spans="4:6" ht="15">
      <c r="D41" s="251"/>
      <c r="E41" s="251"/>
      <c r="F41" s="252"/>
    </row>
    <row r="42" spans="4:6" ht="15.75">
      <c r="D42" s="254"/>
      <c r="E42" s="255"/>
      <c r="F42" s="252"/>
    </row>
    <row r="43" spans="4:6" ht="15">
      <c r="D43" s="251"/>
      <c r="E43" s="251"/>
      <c r="F43" s="252"/>
    </row>
    <row r="44" spans="4:6" ht="15">
      <c r="D44" s="253"/>
      <c r="E44" s="253"/>
      <c r="F44" s="252"/>
    </row>
    <row r="45" spans="4:6" ht="15">
      <c r="D45" s="251"/>
      <c r="E45" s="251"/>
      <c r="F45" s="251"/>
    </row>
    <row r="46" spans="4:6" ht="15">
      <c r="D46" s="253"/>
      <c r="E46" s="253"/>
      <c r="F46" s="253"/>
    </row>
    <row r="47" spans="4:6" ht="15.75">
      <c r="D47" s="255"/>
      <c r="E47" s="255"/>
      <c r="F47" s="253"/>
    </row>
    <row r="48" spans="4:6" ht="15">
      <c r="D48" s="253"/>
      <c r="E48" s="256"/>
      <c r="F48" s="253"/>
    </row>
    <row r="49" spans="4:6" ht="15">
      <c r="D49" s="253"/>
      <c r="E49" s="253"/>
      <c r="F49" s="253"/>
    </row>
    <row r="50" spans="4:6" ht="15">
      <c r="D50" s="253"/>
      <c r="E50" s="253"/>
      <c r="F50" s="253"/>
    </row>
    <row r="51" spans="4:6" ht="15">
      <c r="D51" s="253"/>
      <c r="E51" s="253"/>
      <c r="F51" s="253"/>
    </row>
  </sheetData>
  <sheetProtection/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2">
      <selection activeCell="A3" sqref="A3:I3"/>
    </sheetView>
  </sheetViews>
  <sheetFormatPr defaultColWidth="9.140625" defaultRowHeight="12.75"/>
  <cols>
    <col min="1" max="1" width="28.140625" style="247" customWidth="1"/>
    <col min="2" max="4" width="11.28125" style="247" customWidth="1"/>
    <col min="5" max="5" width="12.00390625" style="247" customWidth="1"/>
    <col min="6" max="6" width="10.28125" style="247" customWidth="1"/>
    <col min="7" max="7" width="9.421875" style="247" customWidth="1"/>
    <col min="8" max="8" width="10.28125" style="247" customWidth="1"/>
    <col min="9" max="9" width="16.421875" style="247" customWidth="1"/>
    <col min="10" max="16384" width="9.140625" style="2" customWidth="1"/>
  </cols>
  <sheetData>
    <row r="1" spans="1:9" ht="18" customHeight="1">
      <c r="A1" s="591" t="s">
        <v>42</v>
      </c>
      <c r="B1" s="591"/>
      <c r="C1" s="591"/>
      <c r="D1" s="591"/>
      <c r="E1" s="591"/>
      <c r="F1" s="591"/>
      <c r="G1" s="591"/>
      <c r="H1" s="591"/>
      <c r="I1" s="591"/>
    </row>
    <row r="2" spans="1:9" ht="18" customHeight="1">
      <c r="A2" s="592" t="s">
        <v>277</v>
      </c>
      <c r="B2" s="592"/>
      <c r="C2" s="592"/>
      <c r="D2" s="592"/>
      <c r="E2" s="592"/>
      <c r="F2" s="592"/>
      <c r="G2" s="592"/>
      <c r="H2" s="592"/>
      <c r="I2" s="592"/>
    </row>
    <row r="3" spans="1:9" ht="18" customHeight="1">
      <c r="A3" s="593" t="s">
        <v>167</v>
      </c>
      <c r="B3" s="593"/>
      <c r="C3" s="593"/>
      <c r="D3" s="593"/>
      <c r="E3" s="593"/>
      <c r="F3" s="593"/>
      <c r="G3" s="593"/>
      <c r="H3" s="593"/>
      <c r="I3" s="593"/>
    </row>
    <row r="4" spans="1:9" ht="17.25" customHeight="1">
      <c r="A4" s="594">
        <v>41609</v>
      </c>
      <c r="B4" s="594"/>
      <c r="C4" s="594"/>
      <c r="D4" s="594"/>
      <c r="E4" s="594"/>
      <c r="F4" s="594"/>
      <c r="G4" s="594"/>
      <c r="H4" s="594"/>
      <c r="I4" s="594"/>
    </row>
    <row r="5" spans="1:9" ht="19.5" customHeight="1">
      <c r="A5" s="326"/>
      <c r="B5" s="580" t="s">
        <v>51</v>
      </c>
      <c r="C5" s="580"/>
      <c r="D5" s="580"/>
      <c r="E5" s="580"/>
      <c r="F5" s="581" t="s">
        <v>52</v>
      </c>
      <c r="G5" s="582"/>
      <c r="H5" s="583"/>
      <c r="I5" s="308"/>
    </row>
    <row r="6" spans="1:9" ht="19.5" customHeight="1">
      <c r="A6" s="323" t="s">
        <v>172</v>
      </c>
      <c r="B6" s="580" t="s">
        <v>200</v>
      </c>
      <c r="C6" s="580"/>
      <c r="D6" s="580" t="s">
        <v>53</v>
      </c>
      <c r="E6" s="580"/>
      <c r="F6" s="584" t="s">
        <v>173</v>
      </c>
      <c r="G6" s="585"/>
      <c r="H6" s="586"/>
      <c r="I6" s="324" t="s">
        <v>127</v>
      </c>
    </row>
    <row r="7" spans="1:9" ht="19.5" customHeight="1">
      <c r="A7" s="323" t="s">
        <v>97</v>
      </c>
      <c r="B7" s="267" t="s">
        <v>54</v>
      </c>
      <c r="C7" s="267" t="s">
        <v>55</v>
      </c>
      <c r="D7" s="267" t="s">
        <v>54</v>
      </c>
      <c r="E7" s="267" t="s">
        <v>55</v>
      </c>
      <c r="F7" s="589" t="s">
        <v>23</v>
      </c>
      <c r="G7" s="589" t="s">
        <v>26</v>
      </c>
      <c r="H7" s="589" t="s">
        <v>2</v>
      </c>
      <c r="I7" s="587" t="s">
        <v>56</v>
      </c>
    </row>
    <row r="8" spans="1:9" ht="19.5" customHeight="1">
      <c r="A8" s="327"/>
      <c r="B8" s="267" t="s">
        <v>57</v>
      </c>
      <c r="C8" s="286" t="s">
        <v>50</v>
      </c>
      <c r="D8" s="267" t="s">
        <v>57</v>
      </c>
      <c r="E8" s="286" t="s">
        <v>50</v>
      </c>
      <c r="F8" s="590"/>
      <c r="G8" s="590"/>
      <c r="H8" s="590"/>
      <c r="I8" s="588"/>
    </row>
    <row r="9" spans="1:9" ht="22.5" customHeight="1">
      <c r="A9" s="309" t="s">
        <v>43</v>
      </c>
      <c r="B9" s="287">
        <f aca="true" t="shared" si="0" ref="B9:H9">SUM(B10:B13)</f>
        <v>193981</v>
      </c>
      <c r="C9" s="287">
        <f t="shared" si="0"/>
        <v>693617</v>
      </c>
      <c r="D9" s="287">
        <f t="shared" si="0"/>
        <v>1037797</v>
      </c>
      <c r="E9" s="287">
        <f t="shared" si="0"/>
        <v>3198098</v>
      </c>
      <c r="F9" s="287">
        <f t="shared" si="0"/>
        <v>27380</v>
      </c>
      <c r="G9" s="287">
        <f t="shared" si="0"/>
        <v>280</v>
      </c>
      <c r="H9" s="287">
        <f t="shared" si="0"/>
        <v>27660</v>
      </c>
      <c r="I9" s="310">
        <f aca="true" t="shared" si="1" ref="I9:I26">(H9/D9)*1000</f>
        <v>26.65261125248965</v>
      </c>
    </row>
    <row r="10" spans="1:9" ht="22.5" customHeight="1">
      <c r="A10" s="328" t="s">
        <v>239</v>
      </c>
      <c r="B10" s="288">
        <v>117969</v>
      </c>
      <c r="C10" s="289">
        <v>412890</v>
      </c>
      <c r="D10" s="290">
        <v>521187</v>
      </c>
      <c r="E10" s="311">
        <v>1563561</v>
      </c>
      <c r="F10" s="245">
        <v>13355</v>
      </c>
      <c r="G10" s="245">
        <v>0</v>
      </c>
      <c r="H10" s="312">
        <f aca="true" t="shared" si="2" ref="H10:H16">F10+G10</f>
        <v>13355</v>
      </c>
      <c r="I10" s="313">
        <f t="shared" si="1"/>
        <v>25.624200143134807</v>
      </c>
    </row>
    <row r="11" spans="1:9" ht="27.75" customHeight="1">
      <c r="A11" s="329" t="s">
        <v>240</v>
      </c>
      <c r="B11" s="288">
        <v>29368</v>
      </c>
      <c r="C11" s="289">
        <v>117472</v>
      </c>
      <c r="D11" s="290">
        <v>169415</v>
      </c>
      <c r="E11" s="314">
        <v>592952</v>
      </c>
      <c r="F11" s="245">
        <v>5213</v>
      </c>
      <c r="G11" s="245">
        <v>0</v>
      </c>
      <c r="H11" s="312">
        <f t="shared" si="2"/>
        <v>5213</v>
      </c>
      <c r="I11" s="313">
        <f t="shared" si="1"/>
        <v>30.7705929227046</v>
      </c>
    </row>
    <row r="12" spans="1:9" ht="27.75" customHeight="1">
      <c r="A12" s="329" t="s">
        <v>276</v>
      </c>
      <c r="B12" s="288">
        <v>42416</v>
      </c>
      <c r="C12" s="289">
        <v>148457</v>
      </c>
      <c r="D12" s="290">
        <v>309593</v>
      </c>
      <c r="E12" s="314">
        <v>928779</v>
      </c>
      <c r="F12" s="245">
        <v>8133</v>
      </c>
      <c r="G12" s="245">
        <v>182</v>
      </c>
      <c r="H12" s="312">
        <f t="shared" si="2"/>
        <v>8315</v>
      </c>
      <c r="I12" s="313">
        <f t="shared" si="1"/>
        <v>26.857842393077362</v>
      </c>
    </row>
    <row r="13" spans="1:9" ht="30.75" customHeight="1">
      <c r="A13" s="329" t="s">
        <v>241</v>
      </c>
      <c r="B13" s="288">
        <v>4228</v>
      </c>
      <c r="C13" s="289">
        <v>14798</v>
      </c>
      <c r="D13" s="291">
        <v>37602</v>
      </c>
      <c r="E13" s="314">
        <v>112806</v>
      </c>
      <c r="F13" s="245">
        <v>679</v>
      </c>
      <c r="G13" s="246">
        <v>98</v>
      </c>
      <c r="H13" s="312">
        <f t="shared" si="2"/>
        <v>777</v>
      </c>
      <c r="I13" s="313">
        <f t="shared" si="1"/>
        <v>20.663794479017074</v>
      </c>
    </row>
    <row r="14" spans="1:9" ht="22.5" customHeight="1">
      <c r="A14" s="309" t="s">
        <v>44</v>
      </c>
      <c r="B14" s="292">
        <v>45915</v>
      </c>
      <c r="C14" s="292">
        <v>151582</v>
      </c>
      <c r="D14" s="293">
        <v>453167</v>
      </c>
      <c r="E14" s="293">
        <v>1169662</v>
      </c>
      <c r="F14" s="315">
        <v>3486</v>
      </c>
      <c r="G14" s="287">
        <v>8211</v>
      </c>
      <c r="H14" s="316">
        <f t="shared" si="2"/>
        <v>11697</v>
      </c>
      <c r="I14" s="310">
        <f t="shared" si="1"/>
        <v>25.81167649012395</v>
      </c>
    </row>
    <row r="15" spans="1:9" ht="22.5" customHeight="1">
      <c r="A15" s="309" t="s">
        <v>45</v>
      </c>
      <c r="B15" s="292">
        <v>17027.5</v>
      </c>
      <c r="C15" s="292">
        <v>57742</v>
      </c>
      <c r="D15" s="293">
        <v>162328.5</v>
      </c>
      <c r="E15" s="293">
        <v>471505</v>
      </c>
      <c r="F15" s="315">
        <v>4010</v>
      </c>
      <c r="G15" s="287">
        <v>0</v>
      </c>
      <c r="H15" s="316">
        <f t="shared" si="2"/>
        <v>4010</v>
      </c>
      <c r="I15" s="310">
        <f t="shared" si="1"/>
        <v>24.702994236994734</v>
      </c>
    </row>
    <row r="16" spans="1:9" ht="22.5" customHeight="1">
      <c r="A16" s="309" t="s">
        <v>72</v>
      </c>
      <c r="B16" s="292">
        <v>16810</v>
      </c>
      <c r="C16" s="292">
        <v>56200</v>
      </c>
      <c r="D16" s="293">
        <v>65150</v>
      </c>
      <c r="E16" s="293">
        <v>208800</v>
      </c>
      <c r="F16" s="315">
        <v>1650</v>
      </c>
      <c r="G16" s="287">
        <v>0</v>
      </c>
      <c r="H16" s="316">
        <f t="shared" si="2"/>
        <v>1650</v>
      </c>
      <c r="I16" s="310">
        <f t="shared" si="1"/>
        <v>25.32617037605526</v>
      </c>
    </row>
    <row r="17" spans="1:9" ht="22.5" customHeight="1">
      <c r="A17" s="309" t="s">
        <v>46</v>
      </c>
      <c r="B17" s="292">
        <f aca="true" t="shared" si="3" ref="B17:H17">SUM(B18:B20)</f>
        <v>12494.4</v>
      </c>
      <c r="C17" s="292">
        <f t="shared" si="3"/>
        <v>41785.5</v>
      </c>
      <c r="D17" s="292">
        <f t="shared" si="3"/>
        <v>134511.1</v>
      </c>
      <c r="E17" s="292">
        <f t="shared" si="3"/>
        <v>308917.10000000003</v>
      </c>
      <c r="F17" s="292">
        <f t="shared" si="3"/>
        <v>1079.8</v>
      </c>
      <c r="G17" s="292">
        <f t="shared" si="3"/>
        <v>723.4</v>
      </c>
      <c r="H17" s="292">
        <f t="shared" si="3"/>
        <v>1803.1999999999998</v>
      </c>
      <c r="I17" s="310">
        <f t="shared" si="1"/>
        <v>13.405585115280449</v>
      </c>
    </row>
    <row r="18" spans="1:9" ht="22.5" customHeight="1">
      <c r="A18" s="328" t="s">
        <v>228</v>
      </c>
      <c r="B18" s="288">
        <v>3052</v>
      </c>
      <c r="C18" s="288">
        <v>14497</v>
      </c>
      <c r="D18" s="288">
        <v>11858.5</v>
      </c>
      <c r="E18" s="291">
        <v>65150.6</v>
      </c>
      <c r="F18" s="246">
        <v>398.8</v>
      </c>
      <c r="G18" s="287">
        <v>0</v>
      </c>
      <c r="H18" s="320">
        <f>SUM(F18:G18)</f>
        <v>398.8</v>
      </c>
      <c r="I18" s="313">
        <f t="shared" si="1"/>
        <v>33.62988573596998</v>
      </c>
    </row>
    <row r="19" spans="1:9" ht="22.5" customHeight="1">
      <c r="A19" s="329" t="s">
        <v>229</v>
      </c>
      <c r="B19" s="288">
        <v>4187.4</v>
      </c>
      <c r="C19" s="288">
        <v>14760.6</v>
      </c>
      <c r="D19" s="288">
        <v>98473.7</v>
      </c>
      <c r="E19" s="291">
        <v>192023.7</v>
      </c>
      <c r="F19" s="246">
        <v>681</v>
      </c>
      <c r="G19" s="287">
        <v>0</v>
      </c>
      <c r="H19" s="320">
        <f>SUM(F19:G19)</f>
        <v>681</v>
      </c>
      <c r="I19" s="313">
        <f t="shared" si="1"/>
        <v>6.915552071263698</v>
      </c>
    </row>
    <row r="20" spans="1:9" ht="22.5" customHeight="1">
      <c r="A20" s="329" t="s">
        <v>230</v>
      </c>
      <c r="B20" s="288">
        <v>5255</v>
      </c>
      <c r="C20" s="288">
        <v>12527.9</v>
      </c>
      <c r="D20" s="288">
        <v>24178.9</v>
      </c>
      <c r="E20" s="291">
        <v>51742.8</v>
      </c>
      <c r="F20" s="246">
        <v>0</v>
      </c>
      <c r="G20" s="245">
        <v>723.4</v>
      </c>
      <c r="H20" s="320">
        <f>SUM(F20:G20)</f>
        <v>723.4</v>
      </c>
      <c r="I20" s="313">
        <f t="shared" si="1"/>
        <v>29.91864807745596</v>
      </c>
    </row>
    <row r="21" spans="1:9" ht="22.5" customHeight="1">
      <c r="A21" s="309" t="s">
        <v>47</v>
      </c>
      <c r="B21" s="292">
        <v>5465</v>
      </c>
      <c r="C21" s="292">
        <v>8580</v>
      </c>
      <c r="D21" s="293">
        <v>102840</v>
      </c>
      <c r="E21" s="293">
        <v>161459</v>
      </c>
      <c r="F21" s="315">
        <v>0</v>
      </c>
      <c r="G21" s="287">
        <v>1357</v>
      </c>
      <c r="H21" s="316">
        <f aca="true" t="shared" si="4" ref="H21:H26">F21+G21</f>
        <v>1357</v>
      </c>
      <c r="I21" s="310">
        <f t="shared" si="1"/>
        <v>13.195254764683003</v>
      </c>
    </row>
    <row r="22" spans="1:9" ht="22.5" customHeight="1">
      <c r="A22" s="309" t="s">
        <v>73</v>
      </c>
      <c r="B22" s="287">
        <v>1251</v>
      </c>
      <c r="C22" s="287">
        <v>2899.8</v>
      </c>
      <c r="D22" s="287">
        <v>20890</v>
      </c>
      <c r="E22" s="287">
        <v>47952</v>
      </c>
      <c r="F22" s="315">
        <v>1.6</v>
      </c>
      <c r="G22" s="287">
        <v>169.9</v>
      </c>
      <c r="H22" s="316">
        <f t="shared" si="4"/>
        <v>171.5</v>
      </c>
      <c r="I22" s="310">
        <f t="shared" si="1"/>
        <v>8.209669698420296</v>
      </c>
    </row>
    <row r="23" spans="1:9" ht="22.5" customHeight="1">
      <c r="A23" s="309" t="s">
        <v>115</v>
      </c>
      <c r="B23" s="287">
        <v>1495</v>
      </c>
      <c r="C23" s="287">
        <v>6650.7</v>
      </c>
      <c r="D23" s="287">
        <v>6382.6</v>
      </c>
      <c r="E23" s="287">
        <v>28975.9</v>
      </c>
      <c r="F23" s="315">
        <v>265.5</v>
      </c>
      <c r="G23" s="287">
        <v>0</v>
      </c>
      <c r="H23" s="316">
        <f t="shared" si="4"/>
        <v>265.5</v>
      </c>
      <c r="I23" s="310">
        <f t="shared" si="1"/>
        <v>41.59746811644157</v>
      </c>
    </row>
    <row r="24" spans="1:9" ht="22.5" customHeight="1">
      <c r="A24" s="309" t="s">
        <v>74</v>
      </c>
      <c r="B24" s="287">
        <v>95</v>
      </c>
      <c r="C24" s="287">
        <v>209</v>
      </c>
      <c r="D24" s="287">
        <v>6383</v>
      </c>
      <c r="E24" s="287">
        <v>14221</v>
      </c>
      <c r="F24" s="315">
        <v>0</v>
      </c>
      <c r="G24" s="287">
        <v>121.7</v>
      </c>
      <c r="H24" s="316">
        <f t="shared" si="4"/>
        <v>121.7</v>
      </c>
      <c r="I24" s="310">
        <f t="shared" si="1"/>
        <v>19.066269779100736</v>
      </c>
    </row>
    <row r="25" spans="1:9" ht="22.5" customHeight="1">
      <c r="A25" s="309" t="s">
        <v>75</v>
      </c>
      <c r="B25" s="287">
        <v>4</v>
      </c>
      <c r="C25" s="287">
        <v>8.6</v>
      </c>
      <c r="D25" s="287">
        <v>13276</v>
      </c>
      <c r="E25" s="287">
        <v>27879.6</v>
      </c>
      <c r="F25" s="315">
        <v>281.1</v>
      </c>
      <c r="G25" s="287">
        <v>0</v>
      </c>
      <c r="H25" s="316">
        <f t="shared" si="4"/>
        <v>281.1</v>
      </c>
      <c r="I25" s="310">
        <f t="shared" si="1"/>
        <v>21.173546248870146</v>
      </c>
    </row>
    <row r="26" spans="1:9" ht="22.5" customHeight="1">
      <c r="A26" s="317" t="s">
        <v>48</v>
      </c>
      <c r="B26" s="287">
        <v>636</v>
      </c>
      <c r="C26" s="287">
        <v>1729.9</v>
      </c>
      <c r="D26" s="287">
        <v>13700</v>
      </c>
      <c r="E26" s="287">
        <v>35072</v>
      </c>
      <c r="F26" s="315">
        <v>131.7</v>
      </c>
      <c r="G26" s="287">
        <v>2.8</v>
      </c>
      <c r="H26" s="316">
        <f t="shared" si="4"/>
        <v>134.5</v>
      </c>
      <c r="I26" s="310">
        <f t="shared" si="1"/>
        <v>9.817518248175183</v>
      </c>
    </row>
    <row r="27" spans="1:9" ht="22.5" customHeight="1">
      <c r="A27" s="325" t="s">
        <v>49</v>
      </c>
      <c r="B27" s="318">
        <f aca="true" t="shared" si="5" ref="B27:H27">B9+B14+B15+B16+B17+B21+B22+B23+B24+B25+B26</f>
        <v>295173.9</v>
      </c>
      <c r="C27" s="318">
        <f t="shared" si="5"/>
        <v>1021004.5</v>
      </c>
      <c r="D27" s="318">
        <f t="shared" si="5"/>
        <v>2016425.2000000002</v>
      </c>
      <c r="E27" s="318">
        <f t="shared" si="5"/>
        <v>5672541.6</v>
      </c>
      <c r="F27" s="318">
        <f t="shared" si="5"/>
        <v>38285.7</v>
      </c>
      <c r="G27" s="318">
        <f t="shared" si="5"/>
        <v>10865.8</v>
      </c>
      <c r="H27" s="318">
        <f t="shared" si="5"/>
        <v>49151.49999999999</v>
      </c>
      <c r="I27" s="330">
        <f>(H27/D27)*1000</f>
        <v>24.37556324925913</v>
      </c>
    </row>
    <row r="28" spans="1:8" ht="15">
      <c r="A28" s="103" t="s">
        <v>164</v>
      </c>
      <c r="H28" s="248"/>
    </row>
    <row r="29" spans="1:9" ht="15.75">
      <c r="A29"/>
      <c r="B29"/>
      <c r="C29"/>
      <c r="D29"/>
      <c r="E29"/>
      <c r="F29"/>
      <c r="G29"/>
      <c r="H29"/>
      <c r="I29" s="206"/>
    </row>
    <row r="30" spans="1:9" ht="15">
      <c r="A30"/>
      <c r="B30"/>
      <c r="C30"/>
      <c r="D30"/>
      <c r="E30"/>
      <c r="F30"/>
      <c r="G30"/>
      <c r="H30"/>
      <c r="I30" s="112"/>
    </row>
    <row r="31" spans="1:9" ht="15.75">
      <c r="A31"/>
      <c r="B31"/>
      <c r="C31"/>
      <c r="D31"/>
      <c r="E31"/>
      <c r="F31"/>
      <c r="G31"/>
      <c r="H31"/>
      <c r="I31" s="207"/>
    </row>
    <row r="32" spans="1:9" ht="15.75">
      <c r="A32" s="112"/>
      <c r="B32" s="207"/>
      <c r="C32" s="207"/>
      <c r="D32" s="208"/>
      <c r="E32" s="207"/>
      <c r="F32" s="112"/>
      <c r="G32" s="112"/>
      <c r="H32" s="112"/>
      <c r="I32" s="112"/>
    </row>
    <row r="33" spans="1:9" ht="15.75">
      <c r="A33" s="112"/>
      <c r="B33" s="207"/>
      <c r="C33" s="207"/>
      <c r="D33" s="208"/>
      <c r="E33" s="207"/>
      <c r="F33" s="112"/>
      <c r="G33" s="112"/>
      <c r="H33" s="112"/>
      <c r="I33" s="112"/>
    </row>
    <row r="34" spans="1:9" ht="15.75">
      <c r="A34" s="112"/>
      <c r="B34" s="207"/>
      <c r="C34" s="207"/>
      <c r="D34" s="208"/>
      <c r="E34" s="207"/>
      <c r="F34" s="249"/>
      <c r="G34" s="112"/>
      <c r="H34" s="112"/>
      <c r="I34" s="112"/>
    </row>
    <row r="35" spans="1:9" ht="15">
      <c r="A35" s="112"/>
      <c r="B35" s="112"/>
      <c r="C35" s="112"/>
      <c r="D35" s="112"/>
      <c r="E35" s="112"/>
      <c r="F35" s="249"/>
      <c r="G35" s="112"/>
      <c r="H35" s="112"/>
      <c r="I35" s="112"/>
    </row>
    <row r="36" spans="1:9" ht="15">
      <c r="A36" s="112"/>
      <c r="B36" s="112"/>
      <c r="C36" s="112"/>
      <c r="D36" s="250"/>
      <c r="E36" s="250"/>
      <c r="F36" s="249"/>
      <c r="G36" s="112"/>
      <c r="H36" s="112"/>
      <c r="I36" s="112"/>
    </row>
    <row r="37" spans="1:9" ht="15">
      <c r="A37" s="112"/>
      <c r="B37" s="112"/>
      <c r="C37" s="112"/>
      <c r="D37" s="250"/>
      <c r="E37" s="250"/>
      <c r="F37" s="249"/>
      <c r="G37" s="112"/>
      <c r="H37" s="112"/>
      <c r="I37" s="112"/>
    </row>
    <row r="38" spans="1:9" ht="15">
      <c r="A38" s="112"/>
      <c r="B38" s="112"/>
      <c r="C38" s="112"/>
      <c r="D38" s="112"/>
      <c r="E38" s="112"/>
      <c r="F38" s="112"/>
      <c r="G38" s="112"/>
      <c r="H38" s="112"/>
      <c r="I38" s="112"/>
    </row>
    <row r="40" spans="4:6" ht="15">
      <c r="D40" s="251"/>
      <c r="E40" s="251"/>
      <c r="F40" s="252"/>
    </row>
    <row r="41" spans="4:6" ht="15">
      <c r="D41" s="251"/>
      <c r="E41" s="251"/>
      <c r="F41" s="252"/>
    </row>
    <row r="42" spans="4:6" ht="15.75">
      <c r="D42" s="254"/>
      <c r="E42" s="255"/>
      <c r="F42" s="252"/>
    </row>
    <row r="43" spans="4:6" ht="15">
      <c r="D43" s="251"/>
      <c r="E43" s="251"/>
      <c r="F43" s="252"/>
    </row>
    <row r="44" spans="4:6" ht="15">
      <c r="D44" s="253"/>
      <c r="E44" s="253"/>
      <c r="F44" s="252"/>
    </row>
    <row r="45" spans="4:6" ht="15">
      <c r="D45" s="251"/>
      <c r="E45" s="251"/>
      <c r="F45" s="251"/>
    </row>
    <row r="46" spans="4:6" ht="15">
      <c r="D46" s="253"/>
      <c r="E46" s="253"/>
      <c r="F46" s="253"/>
    </row>
    <row r="47" spans="4:6" ht="15.75">
      <c r="D47" s="255"/>
      <c r="E47" s="255"/>
      <c r="F47" s="253"/>
    </row>
    <row r="48" spans="4:6" ht="15">
      <c r="D48" s="253"/>
      <c r="E48" s="256"/>
      <c r="F48" s="253"/>
    </row>
    <row r="49" spans="4:6" ht="15">
      <c r="D49" s="253"/>
      <c r="E49" s="253"/>
      <c r="F49" s="253"/>
    </row>
    <row r="50" spans="4:6" ht="15">
      <c r="D50" s="253"/>
      <c r="E50" s="253"/>
      <c r="F50" s="253"/>
    </row>
    <row r="51" spans="4:6" ht="15">
      <c r="D51" s="253"/>
      <c r="E51" s="253"/>
      <c r="F51" s="253"/>
    </row>
  </sheetData>
  <sheetProtection/>
  <mergeCells count="13"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  <mergeCell ref="D6:E6"/>
    <mergeCell ref="F5:H5"/>
    <mergeCell ref="F6:H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17:E17 B9:E9 H9:I26 F9:G9 F17:G1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2">
      <selection activeCell="A3" sqref="A3:I3"/>
    </sheetView>
  </sheetViews>
  <sheetFormatPr defaultColWidth="9.140625" defaultRowHeight="12.75"/>
  <cols>
    <col min="1" max="1" width="28.140625" style="247" customWidth="1"/>
    <col min="2" max="4" width="11.28125" style="247" customWidth="1"/>
    <col min="5" max="5" width="12.00390625" style="247" customWidth="1"/>
    <col min="6" max="6" width="10.28125" style="247" customWidth="1"/>
    <col min="7" max="7" width="9.421875" style="247" customWidth="1"/>
    <col min="8" max="8" width="10.28125" style="247" customWidth="1"/>
    <col min="9" max="9" width="16.421875" style="247" customWidth="1"/>
    <col min="10" max="16384" width="9.140625" style="2" customWidth="1"/>
  </cols>
  <sheetData>
    <row r="1" spans="1:9" ht="18" customHeight="1">
      <c r="A1" s="591" t="s">
        <v>42</v>
      </c>
      <c r="B1" s="591"/>
      <c r="C1" s="591"/>
      <c r="D1" s="591"/>
      <c r="E1" s="591"/>
      <c r="F1" s="591"/>
      <c r="G1" s="591"/>
      <c r="H1" s="591"/>
      <c r="I1" s="591"/>
    </row>
    <row r="2" spans="1:9" ht="18" customHeight="1">
      <c r="A2" s="592" t="s">
        <v>227</v>
      </c>
      <c r="B2" s="592"/>
      <c r="C2" s="592"/>
      <c r="D2" s="592"/>
      <c r="E2" s="592"/>
      <c r="F2" s="592"/>
      <c r="G2" s="592"/>
      <c r="H2" s="592"/>
      <c r="I2" s="592"/>
    </row>
    <row r="3" spans="1:9" ht="18" customHeight="1">
      <c r="A3" s="593" t="s">
        <v>167</v>
      </c>
      <c r="B3" s="593"/>
      <c r="C3" s="593"/>
      <c r="D3" s="593"/>
      <c r="E3" s="593"/>
      <c r="F3" s="593"/>
      <c r="G3" s="593"/>
      <c r="H3" s="593"/>
      <c r="I3" s="593"/>
    </row>
    <row r="4" spans="1:9" ht="17.25" customHeight="1">
      <c r="A4" s="594">
        <v>41244</v>
      </c>
      <c r="B4" s="594"/>
      <c r="C4" s="594"/>
      <c r="D4" s="594"/>
      <c r="E4" s="594"/>
      <c r="F4" s="594"/>
      <c r="G4" s="594"/>
      <c r="H4" s="594"/>
      <c r="I4" s="594"/>
    </row>
    <row r="5" spans="1:9" ht="19.5" customHeight="1">
      <c r="A5" s="326"/>
      <c r="B5" s="580" t="s">
        <v>51</v>
      </c>
      <c r="C5" s="580"/>
      <c r="D5" s="580"/>
      <c r="E5" s="580"/>
      <c r="F5" s="581" t="s">
        <v>52</v>
      </c>
      <c r="G5" s="582"/>
      <c r="H5" s="583"/>
      <c r="I5" s="308"/>
    </row>
    <row r="6" spans="1:9" ht="19.5" customHeight="1">
      <c r="A6" s="323" t="s">
        <v>172</v>
      </c>
      <c r="B6" s="580" t="s">
        <v>200</v>
      </c>
      <c r="C6" s="580"/>
      <c r="D6" s="580" t="s">
        <v>53</v>
      </c>
      <c r="E6" s="580"/>
      <c r="F6" s="584" t="s">
        <v>173</v>
      </c>
      <c r="G6" s="585"/>
      <c r="H6" s="586"/>
      <c r="I6" s="324" t="s">
        <v>127</v>
      </c>
    </row>
    <row r="7" spans="1:9" ht="19.5" customHeight="1">
      <c r="A7" s="323" t="s">
        <v>97</v>
      </c>
      <c r="B7" s="267" t="s">
        <v>54</v>
      </c>
      <c r="C7" s="267" t="s">
        <v>55</v>
      </c>
      <c r="D7" s="267" t="s">
        <v>54</v>
      </c>
      <c r="E7" s="267" t="s">
        <v>55</v>
      </c>
      <c r="F7" s="589" t="s">
        <v>23</v>
      </c>
      <c r="G7" s="589" t="s">
        <v>26</v>
      </c>
      <c r="H7" s="589" t="s">
        <v>2</v>
      </c>
      <c r="I7" s="587" t="s">
        <v>56</v>
      </c>
    </row>
    <row r="8" spans="1:9" ht="19.5" customHeight="1">
      <c r="A8" s="327"/>
      <c r="B8" s="267" t="s">
        <v>57</v>
      </c>
      <c r="C8" s="286" t="s">
        <v>50</v>
      </c>
      <c r="D8" s="267" t="s">
        <v>57</v>
      </c>
      <c r="E8" s="286" t="s">
        <v>50</v>
      </c>
      <c r="F8" s="590"/>
      <c r="G8" s="590"/>
      <c r="H8" s="590"/>
      <c r="I8" s="588"/>
    </row>
    <row r="9" spans="1:9" ht="22.5" customHeight="1">
      <c r="A9" s="309" t="s">
        <v>43</v>
      </c>
      <c r="B9" s="287">
        <f aca="true" t="shared" si="0" ref="B9:H9">SUM(B10:B13)</f>
        <v>185555</v>
      </c>
      <c r="C9" s="287">
        <f t="shared" si="0"/>
        <v>662268</v>
      </c>
      <c r="D9" s="287">
        <f t="shared" si="0"/>
        <v>1028425</v>
      </c>
      <c r="E9" s="287">
        <f t="shared" si="0"/>
        <v>3169506</v>
      </c>
      <c r="F9" s="287">
        <f t="shared" si="0"/>
        <v>26644</v>
      </c>
      <c r="G9" s="287">
        <f t="shared" si="0"/>
        <v>300</v>
      </c>
      <c r="H9" s="287">
        <f t="shared" si="0"/>
        <v>26944</v>
      </c>
      <c r="I9" s="310">
        <f aca="true" t="shared" si="1" ref="I9:I27">(H9/D9)*1000</f>
        <v>26.199285314923305</v>
      </c>
    </row>
    <row r="10" spans="1:9" ht="22.5" customHeight="1">
      <c r="A10" s="328" t="s">
        <v>239</v>
      </c>
      <c r="B10" s="288">
        <v>102700</v>
      </c>
      <c r="C10" s="289">
        <v>359449</v>
      </c>
      <c r="D10" s="290">
        <v>518082</v>
      </c>
      <c r="E10" s="311">
        <v>1554246</v>
      </c>
      <c r="F10" s="245">
        <v>13792</v>
      </c>
      <c r="G10" s="245"/>
      <c r="H10" s="312">
        <f aca="true" t="shared" si="2" ref="H10:H16">F10+G10</f>
        <v>13792</v>
      </c>
      <c r="I10" s="313">
        <f t="shared" si="1"/>
        <v>26.621268447851882</v>
      </c>
    </row>
    <row r="11" spans="1:9" ht="27.75" customHeight="1">
      <c r="A11" s="329" t="s">
        <v>240</v>
      </c>
      <c r="B11" s="288">
        <v>25650</v>
      </c>
      <c r="C11" s="289">
        <v>102600</v>
      </c>
      <c r="D11" s="290">
        <v>168463</v>
      </c>
      <c r="E11" s="314">
        <v>589620</v>
      </c>
      <c r="F11" s="245">
        <v>6231</v>
      </c>
      <c r="G11" s="245"/>
      <c r="H11" s="312">
        <f t="shared" si="2"/>
        <v>6231</v>
      </c>
      <c r="I11" s="313">
        <f t="shared" si="1"/>
        <v>36.98735033805642</v>
      </c>
    </row>
    <row r="12" spans="1:9" ht="27.75" customHeight="1">
      <c r="A12" s="329" t="s">
        <v>276</v>
      </c>
      <c r="B12" s="288">
        <v>43680</v>
      </c>
      <c r="C12" s="289">
        <v>152881</v>
      </c>
      <c r="D12" s="290">
        <v>304013</v>
      </c>
      <c r="E12" s="314">
        <v>912039</v>
      </c>
      <c r="F12" s="245">
        <v>5942</v>
      </c>
      <c r="G12" s="245">
        <v>195</v>
      </c>
      <c r="H12" s="312">
        <f t="shared" si="2"/>
        <v>6137</v>
      </c>
      <c r="I12" s="313">
        <f t="shared" si="1"/>
        <v>20.186636755665052</v>
      </c>
    </row>
    <row r="13" spans="1:9" ht="30.75" customHeight="1">
      <c r="A13" s="329" t="s">
        <v>241</v>
      </c>
      <c r="B13" s="288">
        <v>13525</v>
      </c>
      <c r="C13" s="289">
        <v>47338</v>
      </c>
      <c r="D13" s="291">
        <v>37867</v>
      </c>
      <c r="E13" s="314">
        <v>113601</v>
      </c>
      <c r="F13" s="245">
        <v>679</v>
      </c>
      <c r="G13" s="246">
        <v>105</v>
      </c>
      <c r="H13" s="312">
        <f t="shared" si="2"/>
        <v>784</v>
      </c>
      <c r="I13" s="313">
        <f t="shared" si="1"/>
        <v>20.704043098212164</v>
      </c>
    </row>
    <row r="14" spans="1:9" ht="22.5" customHeight="1">
      <c r="A14" s="309" t="s">
        <v>44</v>
      </c>
      <c r="B14" s="292">
        <v>41358</v>
      </c>
      <c r="C14" s="292">
        <v>137787</v>
      </c>
      <c r="D14" s="293">
        <v>450128</v>
      </c>
      <c r="E14" s="293">
        <v>1205211</v>
      </c>
      <c r="F14" s="315">
        <v>2789</v>
      </c>
      <c r="G14" s="287">
        <v>9713</v>
      </c>
      <c r="H14" s="316">
        <f t="shared" si="2"/>
        <v>12502</v>
      </c>
      <c r="I14" s="310">
        <f t="shared" si="1"/>
        <v>27.774321970639463</v>
      </c>
    </row>
    <row r="15" spans="1:9" ht="22.5" customHeight="1">
      <c r="A15" s="309" t="s">
        <v>45</v>
      </c>
      <c r="B15" s="292">
        <v>17525</v>
      </c>
      <c r="C15" s="292">
        <v>60097</v>
      </c>
      <c r="D15" s="293">
        <v>175137</v>
      </c>
      <c r="E15" s="293">
        <v>475873</v>
      </c>
      <c r="F15" s="315">
        <v>5356.6</v>
      </c>
      <c r="G15" s="287">
        <v>0</v>
      </c>
      <c r="H15" s="316">
        <f t="shared" si="2"/>
        <v>5356.6</v>
      </c>
      <c r="I15" s="310">
        <f t="shared" si="1"/>
        <v>30.585199015627765</v>
      </c>
    </row>
    <row r="16" spans="1:9" ht="22.5" customHeight="1">
      <c r="A16" s="309" t="s">
        <v>72</v>
      </c>
      <c r="B16" s="292">
        <v>16873</v>
      </c>
      <c r="C16" s="292">
        <v>64800</v>
      </c>
      <c r="D16" s="293">
        <v>67177</v>
      </c>
      <c r="E16" s="293">
        <v>215200</v>
      </c>
      <c r="F16" s="315">
        <v>1580</v>
      </c>
      <c r="G16" s="287">
        <v>0</v>
      </c>
      <c r="H16" s="316">
        <f t="shared" si="2"/>
        <v>1580</v>
      </c>
      <c r="I16" s="310">
        <f t="shared" si="1"/>
        <v>23.519954746416186</v>
      </c>
    </row>
    <row r="17" spans="1:9" ht="22.5" customHeight="1">
      <c r="A17" s="309" t="s">
        <v>46</v>
      </c>
      <c r="B17" s="292">
        <f aca="true" t="shared" si="3" ref="B17:H17">SUM(B18:B20)</f>
        <v>8330</v>
      </c>
      <c r="C17" s="292">
        <f t="shared" si="3"/>
        <v>26743</v>
      </c>
      <c r="D17" s="292">
        <f t="shared" si="3"/>
        <v>138213</v>
      </c>
      <c r="E17" s="292">
        <f t="shared" si="3"/>
        <v>320014</v>
      </c>
      <c r="F17" s="292">
        <f t="shared" si="3"/>
        <v>1336.5</v>
      </c>
      <c r="G17" s="292">
        <f t="shared" si="3"/>
        <v>813.1</v>
      </c>
      <c r="H17" s="292">
        <f t="shared" si="3"/>
        <v>2149.6</v>
      </c>
      <c r="I17" s="310">
        <f t="shared" si="1"/>
        <v>15.552806175974764</v>
      </c>
    </row>
    <row r="18" spans="1:9" ht="22.5" customHeight="1">
      <c r="A18" s="328" t="s">
        <v>228</v>
      </c>
      <c r="B18" s="288">
        <v>2183</v>
      </c>
      <c r="C18" s="288">
        <v>10120</v>
      </c>
      <c r="D18" s="288">
        <v>12918</v>
      </c>
      <c r="E18" s="291">
        <v>71046</v>
      </c>
      <c r="F18" s="246">
        <v>527.7</v>
      </c>
      <c r="G18" s="245">
        <v>0</v>
      </c>
      <c r="H18" s="320">
        <f>SUM(F18:G18)</f>
        <v>527.7</v>
      </c>
      <c r="I18" s="313">
        <f t="shared" si="1"/>
        <v>40.84997677659081</v>
      </c>
    </row>
    <row r="19" spans="1:9" ht="22.5" customHeight="1">
      <c r="A19" s="329" t="s">
        <v>229</v>
      </c>
      <c r="B19" s="288">
        <v>2265</v>
      </c>
      <c r="C19" s="288">
        <v>7757</v>
      </c>
      <c r="D19" s="288">
        <v>100861</v>
      </c>
      <c r="E19" s="291">
        <v>196679</v>
      </c>
      <c r="F19" s="246">
        <v>808.8</v>
      </c>
      <c r="G19" s="245">
        <v>0</v>
      </c>
      <c r="H19" s="320">
        <f>SUM(F19:G19)</f>
        <v>808.8</v>
      </c>
      <c r="I19" s="313">
        <f t="shared" si="1"/>
        <v>8.018956782106066</v>
      </c>
    </row>
    <row r="20" spans="1:9" ht="22.5" customHeight="1">
      <c r="A20" s="329" t="s">
        <v>230</v>
      </c>
      <c r="B20" s="288">
        <v>3882</v>
      </c>
      <c r="C20" s="288">
        <v>8866</v>
      </c>
      <c r="D20" s="288">
        <v>24434</v>
      </c>
      <c r="E20" s="291">
        <v>52289</v>
      </c>
      <c r="F20" s="246">
        <v>0</v>
      </c>
      <c r="G20" s="245">
        <v>813.1</v>
      </c>
      <c r="H20" s="320">
        <f>SUM(F20:G20)</f>
        <v>813.1</v>
      </c>
      <c r="I20" s="313">
        <f t="shared" si="1"/>
        <v>33.27740034378325</v>
      </c>
    </row>
    <row r="21" spans="1:9" ht="22.5" customHeight="1">
      <c r="A21" s="309" t="s">
        <v>47</v>
      </c>
      <c r="B21" s="292">
        <v>5714</v>
      </c>
      <c r="C21" s="292">
        <v>8834</v>
      </c>
      <c r="D21" s="293">
        <v>125667</v>
      </c>
      <c r="E21" s="293">
        <v>194281</v>
      </c>
      <c r="F21" s="315">
        <v>0</v>
      </c>
      <c r="G21" s="287">
        <v>1367</v>
      </c>
      <c r="H21" s="316">
        <f aca="true" t="shared" si="4" ref="H21:H26">F21+G21</f>
        <v>1367</v>
      </c>
      <c r="I21" s="310">
        <f t="shared" si="1"/>
        <v>10.877955230887983</v>
      </c>
    </row>
    <row r="22" spans="1:9" ht="22.5" customHeight="1">
      <c r="A22" s="309" t="s">
        <v>73</v>
      </c>
      <c r="B22" s="287">
        <v>1747</v>
      </c>
      <c r="C22" s="287">
        <v>4050</v>
      </c>
      <c r="D22" s="287">
        <v>21028</v>
      </c>
      <c r="E22" s="287">
        <v>48262</v>
      </c>
      <c r="F22" s="315">
        <v>2.5</v>
      </c>
      <c r="G22" s="287">
        <v>121.6</v>
      </c>
      <c r="H22" s="316">
        <f t="shared" si="4"/>
        <v>124.1</v>
      </c>
      <c r="I22" s="310">
        <f t="shared" si="1"/>
        <v>5.901654936275442</v>
      </c>
    </row>
    <row r="23" spans="1:9" ht="22.5" customHeight="1">
      <c r="A23" s="309" t="s">
        <v>115</v>
      </c>
      <c r="B23" s="287">
        <v>1707</v>
      </c>
      <c r="C23" s="287">
        <v>7182</v>
      </c>
      <c r="D23" s="287">
        <v>6320</v>
      </c>
      <c r="E23" s="287">
        <v>35558</v>
      </c>
      <c r="F23" s="315">
        <v>247.4</v>
      </c>
      <c r="G23" s="287">
        <v>0</v>
      </c>
      <c r="H23" s="316">
        <f t="shared" si="4"/>
        <v>247.4</v>
      </c>
      <c r="I23" s="310">
        <f t="shared" si="1"/>
        <v>39.14556962025317</v>
      </c>
    </row>
    <row r="24" spans="1:9" ht="22.5" customHeight="1">
      <c r="A24" s="309" t="s">
        <v>74</v>
      </c>
      <c r="B24" s="287">
        <v>140</v>
      </c>
      <c r="C24" s="287">
        <v>312</v>
      </c>
      <c r="D24" s="287">
        <v>10249</v>
      </c>
      <c r="E24" s="287">
        <v>22855</v>
      </c>
      <c r="F24" s="315">
        <v>0</v>
      </c>
      <c r="G24" s="287">
        <v>167</v>
      </c>
      <c r="H24" s="316">
        <f t="shared" si="4"/>
        <v>167</v>
      </c>
      <c r="I24" s="310">
        <f t="shared" si="1"/>
        <v>16.294272611962143</v>
      </c>
    </row>
    <row r="25" spans="1:9" ht="22.5" customHeight="1">
      <c r="A25" s="309" t="s">
        <v>75</v>
      </c>
      <c r="B25" s="287">
        <v>7</v>
      </c>
      <c r="C25" s="287">
        <v>15</v>
      </c>
      <c r="D25" s="287">
        <v>13225</v>
      </c>
      <c r="E25" s="287">
        <v>27773</v>
      </c>
      <c r="F25" s="315">
        <v>262.2</v>
      </c>
      <c r="G25" s="287">
        <v>0</v>
      </c>
      <c r="H25" s="316">
        <f t="shared" si="4"/>
        <v>262.2</v>
      </c>
      <c r="I25" s="310">
        <f t="shared" si="1"/>
        <v>19.82608695652174</v>
      </c>
    </row>
    <row r="26" spans="1:9" ht="22.5" customHeight="1">
      <c r="A26" s="317" t="s">
        <v>48</v>
      </c>
      <c r="B26" s="287">
        <v>663</v>
      </c>
      <c r="C26" s="287">
        <v>1459</v>
      </c>
      <c r="D26" s="287">
        <v>14169</v>
      </c>
      <c r="E26" s="287">
        <v>31172</v>
      </c>
      <c r="F26" s="315">
        <v>125.8</v>
      </c>
      <c r="G26" s="287">
        <v>0.4</v>
      </c>
      <c r="H26" s="316">
        <f t="shared" si="4"/>
        <v>126.2</v>
      </c>
      <c r="I26" s="310">
        <f t="shared" si="1"/>
        <v>8.906768296986378</v>
      </c>
    </row>
    <row r="27" spans="1:9" ht="22.5" customHeight="1">
      <c r="A27" s="325" t="s">
        <v>49</v>
      </c>
      <c r="B27" s="318">
        <f aca="true" t="shared" si="5" ref="B27:H27">B9+B14+B15+B16+B17+B21+B22+B23+B24+B25+B26</f>
        <v>279619</v>
      </c>
      <c r="C27" s="318">
        <f t="shared" si="5"/>
        <v>973547</v>
      </c>
      <c r="D27" s="318">
        <f t="shared" si="5"/>
        <v>2049738</v>
      </c>
      <c r="E27" s="318">
        <f t="shared" si="5"/>
        <v>5745705</v>
      </c>
      <c r="F27" s="318">
        <f t="shared" si="5"/>
        <v>38344</v>
      </c>
      <c r="G27" s="318">
        <f t="shared" si="5"/>
        <v>12482.1</v>
      </c>
      <c r="H27" s="318">
        <f t="shared" si="5"/>
        <v>50826.09999999999</v>
      </c>
      <c r="I27" s="330">
        <f t="shared" si="1"/>
        <v>24.796388611617676</v>
      </c>
    </row>
    <row r="28" spans="1:8" ht="15">
      <c r="A28" s="103" t="s">
        <v>164</v>
      </c>
      <c r="H28" s="248"/>
    </row>
    <row r="29" spans="1:9" ht="15.75">
      <c r="A29"/>
      <c r="B29"/>
      <c r="C29"/>
      <c r="D29"/>
      <c r="E29"/>
      <c r="F29"/>
      <c r="G29"/>
      <c r="H29"/>
      <c r="I29" s="206"/>
    </row>
    <row r="30" spans="1:9" ht="15">
      <c r="A30"/>
      <c r="B30"/>
      <c r="C30"/>
      <c r="D30"/>
      <c r="E30"/>
      <c r="F30"/>
      <c r="G30"/>
      <c r="H30"/>
      <c r="I30" s="112"/>
    </row>
    <row r="31" spans="1:9" ht="15.75">
      <c r="A31"/>
      <c r="B31"/>
      <c r="C31"/>
      <c r="D31"/>
      <c r="E31"/>
      <c r="F31"/>
      <c r="G31"/>
      <c r="H31"/>
      <c r="I31" s="207"/>
    </row>
    <row r="32" spans="1:9" ht="15.75">
      <c r="A32" s="112"/>
      <c r="B32" s="207"/>
      <c r="C32" s="207"/>
      <c r="D32" s="208"/>
      <c r="E32" s="207"/>
      <c r="F32" s="112"/>
      <c r="G32" s="112"/>
      <c r="H32" s="112"/>
      <c r="I32" s="112"/>
    </row>
    <row r="33" spans="1:9" ht="15.75">
      <c r="A33" s="112"/>
      <c r="B33" s="207"/>
      <c r="C33" s="207"/>
      <c r="D33" s="208"/>
      <c r="E33" s="207"/>
      <c r="F33" s="112"/>
      <c r="G33" s="112"/>
      <c r="H33" s="112"/>
      <c r="I33" s="112"/>
    </row>
    <row r="34" spans="1:9" ht="15.75">
      <c r="A34" s="112"/>
      <c r="B34" s="207"/>
      <c r="C34" s="207"/>
      <c r="D34" s="208"/>
      <c r="E34" s="207"/>
      <c r="F34" s="249"/>
      <c r="G34" s="112"/>
      <c r="H34" s="112"/>
      <c r="I34" s="112"/>
    </row>
    <row r="35" spans="1:9" ht="15">
      <c r="A35" s="112"/>
      <c r="B35" s="112"/>
      <c r="C35" s="112"/>
      <c r="D35" s="112"/>
      <c r="E35" s="112"/>
      <c r="F35" s="249"/>
      <c r="G35" s="112"/>
      <c r="H35" s="112"/>
      <c r="I35" s="112"/>
    </row>
    <row r="36" spans="1:9" ht="15">
      <c r="A36" s="112"/>
      <c r="B36" s="112"/>
      <c r="C36" s="112"/>
      <c r="D36" s="250"/>
      <c r="E36" s="250"/>
      <c r="F36" s="249"/>
      <c r="G36" s="112"/>
      <c r="H36" s="112"/>
      <c r="I36" s="112"/>
    </row>
    <row r="37" spans="1:9" ht="15">
      <c r="A37" s="112"/>
      <c r="B37" s="112"/>
      <c r="C37" s="112"/>
      <c r="D37" s="250"/>
      <c r="E37" s="250"/>
      <c r="F37" s="249"/>
      <c r="G37" s="112"/>
      <c r="H37" s="112"/>
      <c r="I37" s="112"/>
    </row>
    <row r="38" spans="1:9" ht="15">
      <c r="A38" s="112"/>
      <c r="B38" s="112"/>
      <c r="C38" s="112"/>
      <c r="D38" s="112"/>
      <c r="E38" s="112"/>
      <c r="F38" s="112"/>
      <c r="G38" s="112"/>
      <c r="H38" s="112"/>
      <c r="I38" s="112"/>
    </row>
    <row r="40" spans="4:6" ht="15">
      <c r="D40" s="251"/>
      <c r="E40" s="251"/>
      <c r="F40" s="252"/>
    </row>
    <row r="41" spans="4:6" ht="15">
      <c r="D41" s="251"/>
      <c r="E41" s="251"/>
      <c r="F41" s="252"/>
    </row>
    <row r="42" spans="4:6" ht="15.75">
      <c r="D42" s="254"/>
      <c r="E42" s="255"/>
      <c r="F42" s="252"/>
    </row>
    <row r="43" spans="4:6" ht="15">
      <c r="D43" s="251"/>
      <c r="E43" s="251"/>
      <c r="F43" s="252"/>
    </row>
    <row r="44" spans="4:6" ht="15">
      <c r="D44" s="253"/>
      <c r="E44" s="253"/>
      <c r="F44" s="252"/>
    </row>
    <row r="45" spans="4:6" ht="15">
      <c r="D45" s="251"/>
      <c r="E45" s="251"/>
      <c r="F45" s="251"/>
    </row>
    <row r="46" spans="4:6" ht="15">
      <c r="D46" s="253"/>
      <c r="E46" s="253"/>
      <c r="F46" s="253"/>
    </row>
    <row r="47" spans="4:6" ht="15.75">
      <c r="D47" s="255"/>
      <c r="E47" s="255"/>
      <c r="F47" s="253"/>
    </row>
    <row r="48" spans="4:6" ht="15">
      <c r="D48" s="253"/>
      <c r="E48" s="256"/>
      <c r="F48" s="253"/>
    </row>
    <row r="49" spans="4:6" ht="15">
      <c r="D49" s="253"/>
      <c r="E49" s="253"/>
      <c r="F49" s="253"/>
    </row>
    <row r="50" spans="4:6" ht="15">
      <c r="D50" s="253"/>
      <c r="E50" s="253"/>
      <c r="F50" s="253"/>
    </row>
    <row r="51" spans="4:6" ht="15">
      <c r="D51" s="253"/>
      <c r="E51" s="253"/>
      <c r="F51" s="253"/>
    </row>
  </sheetData>
  <sheetProtection/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zoomScalePageLayoutView="0" workbookViewId="0" topLeftCell="A1">
      <selection activeCell="A4" sqref="A4:K4"/>
    </sheetView>
  </sheetViews>
  <sheetFormatPr defaultColWidth="9.140625" defaultRowHeight="12.75"/>
  <cols>
    <col min="1" max="1" width="17.28125" style="31" customWidth="1"/>
    <col min="2" max="2" width="12.140625" style="31" customWidth="1"/>
    <col min="3" max="3" width="9.28125" style="31" customWidth="1"/>
    <col min="4" max="4" width="12.140625" style="31" customWidth="1"/>
    <col min="5" max="5" width="9.7109375" style="31" customWidth="1"/>
    <col min="6" max="6" width="12.140625" style="31" customWidth="1"/>
    <col min="7" max="7" width="9.57421875" style="31" customWidth="1"/>
    <col min="8" max="8" width="12.140625" style="31" customWidth="1"/>
    <col min="9" max="9" width="9.57421875" style="31" customWidth="1"/>
    <col min="10" max="10" width="12.140625" style="31" customWidth="1"/>
    <col min="11" max="11" width="10.57421875" style="31" customWidth="1"/>
    <col min="12" max="12" width="15.140625" style="31" bestFit="1" customWidth="1"/>
    <col min="13" max="16384" width="9.140625" style="31" customWidth="1"/>
  </cols>
  <sheetData>
    <row r="1" spans="1:11" ht="15" customHeight="1">
      <c r="A1" s="600" t="s">
        <v>335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ht="15" customHeight="1">
      <c r="A2" s="601" t="s">
        <v>122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15" customHeight="1">
      <c r="A3" s="604" t="s">
        <v>123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1" ht="15" customHeight="1">
      <c r="A4" s="602" t="s">
        <v>86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</row>
    <row r="5" spans="1:11" ht="1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20.25" customHeight="1">
      <c r="A6" s="603" t="s">
        <v>332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</row>
    <row r="7" spans="1:11" ht="15" customHeight="1">
      <c r="A7" s="599" t="s">
        <v>87</v>
      </c>
      <c r="B7" s="595" t="s">
        <v>309</v>
      </c>
      <c r="C7" s="595"/>
      <c r="D7" s="595" t="s">
        <v>281</v>
      </c>
      <c r="E7" s="595"/>
      <c r="F7" s="340" t="s">
        <v>226</v>
      </c>
      <c r="G7" s="340"/>
      <c r="H7" s="340" t="s">
        <v>218</v>
      </c>
      <c r="I7" s="340"/>
      <c r="J7" s="341" t="s">
        <v>209</v>
      </c>
      <c r="K7" s="440"/>
    </row>
    <row r="8" spans="1:11" ht="15" customHeight="1">
      <c r="A8" s="599"/>
      <c r="B8" s="109" t="s">
        <v>124</v>
      </c>
      <c r="C8" s="128" t="s">
        <v>88</v>
      </c>
      <c r="D8" s="109" t="s">
        <v>124</v>
      </c>
      <c r="E8" s="128" t="s">
        <v>88</v>
      </c>
      <c r="F8" s="109" t="s">
        <v>124</v>
      </c>
      <c r="G8" s="128" t="s">
        <v>88</v>
      </c>
      <c r="H8" s="109" t="s">
        <v>124</v>
      </c>
      <c r="I8" s="128" t="s">
        <v>88</v>
      </c>
      <c r="J8" s="109" t="s">
        <v>124</v>
      </c>
      <c r="K8" s="441" t="s">
        <v>88</v>
      </c>
    </row>
    <row r="9" spans="1:12" ht="15">
      <c r="A9" s="442" t="s">
        <v>98</v>
      </c>
      <c r="B9" s="114">
        <v>49152</v>
      </c>
      <c r="C9" s="117">
        <f>(B9/B26)*100</f>
        <v>33.85077340532499</v>
      </c>
      <c r="D9" s="114">
        <v>50826</v>
      </c>
      <c r="E9" s="117">
        <f>(D9/D26)*100</f>
        <v>35.051688585753396</v>
      </c>
      <c r="F9" s="114">
        <v>43484</v>
      </c>
      <c r="G9" s="117">
        <f>(F9/F26)*100</f>
        <v>32.93967926915181</v>
      </c>
      <c r="H9" s="114">
        <v>48095</v>
      </c>
      <c r="I9" s="117">
        <f>(H9/H26)*100</f>
        <v>36.14398977943111</v>
      </c>
      <c r="J9" s="114">
        <v>39470</v>
      </c>
      <c r="K9" s="443">
        <f>(J9/J26)*100</f>
        <v>32.08343155344935</v>
      </c>
      <c r="L9" s="45"/>
    </row>
    <row r="10" spans="1:11" ht="15">
      <c r="A10" s="118" t="s">
        <v>198</v>
      </c>
      <c r="B10" s="116">
        <v>27500</v>
      </c>
      <c r="C10" s="117">
        <f>(B10/B26)*100</f>
        <v>18.939133069792426</v>
      </c>
      <c r="D10" s="116">
        <v>22030</v>
      </c>
      <c r="E10" s="117">
        <f>(D10/D26)*100</f>
        <v>15.192789114707972</v>
      </c>
      <c r="F10" s="116">
        <v>22289</v>
      </c>
      <c r="G10" s="117">
        <f>(F10/F26)*100</f>
        <v>16.88419904401906</v>
      </c>
      <c r="H10" s="116">
        <v>19467</v>
      </c>
      <c r="I10" s="117">
        <f>(H10/H26)*100</f>
        <v>14.629692255664525</v>
      </c>
      <c r="J10" s="116">
        <v>17825</v>
      </c>
      <c r="K10" s="443">
        <f>(J10/J26)*100</f>
        <v>14.48916056347187</v>
      </c>
    </row>
    <row r="11" spans="1:11" ht="15">
      <c r="A11" s="444" t="s">
        <v>90</v>
      </c>
      <c r="B11" s="116">
        <v>11667</v>
      </c>
      <c r="C11" s="117">
        <f>(B11/B26)*100</f>
        <v>8.035013291827935</v>
      </c>
      <c r="D11" s="116">
        <v>13048</v>
      </c>
      <c r="E11" s="117">
        <f>(D11/D26)*100</f>
        <v>8.998434515147963</v>
      </c>
      <c r="F11" s="116">
        <v>7288</v>
      </c>
      <c r="G11" s="117">
        <f>(F11/F26)*100</f>
        <v>5.520752058540576</v>
      </c>
      <c r="H11" s="116">
        <v>9129</v>
      </c>
      <c r="I11" s="117">
        <f>(H11/H26)*100</f>
        <v>6.860556870702289</v>
      </c>
      <c r="J11" s="116">
        <v>11380</v>
      </c>
      <c r="K11" s="443">
        <f>(J11/J26)*100</f>
        <v>9.25030278890939</v>
      </c>
    </row>
    <row r="12" spans="1:11" ht="15">
      <c r="A12" s="444" t="s">
        <v>89</v>
      </c>
      <c r="B12" s="116">
        <v>11000</v>
      </c>
      <c r="C12" s="117">
        <f>(B12/B26)*100</f>
        <v>7.575653227916971</v>
      </c>
      <c r="D12" s="116">
        <v>10415</v>
      </c>
      <c r="E12" s="117">
        <f>(D12/D26)*100</f>
        <v>7.182610014965207</v>
      </c>
      <c r="F12" s="116">
        <v>7652</v>
      </c>
      <c r="G12" s="117">
        <f>(F12/F26)*100</f>
        <v>5.796486656414996</v>
      </c>
      <c r="H12" s="116">
        <v>8523</v>
      </c>
      <c r="I12" s="117">
        <f>(H12/H26)*100</f>
        <v>6.405140344944201</v>
      </c>
      <c r="J12" s="116">
        <v>8098</v>
      </c>
      <c r="K12" s="443">
        <f>(J12/J26)*100</f>
        <v>6.582508961738862</v>
      </c>
    </row>
    <row r="13" spans="1:11" ht="15">
      <c r="A13" s="444" t="s">
        <v>100</v>
      </c>
      <c r="B13" s="116">
        <v>6600</v>
      </c>
      <c r="C13" s="117">
        <f>(B13/B26)*100</f>
        <v>4.545391936750183</v>
      </c>
      <c r="D13" s="116">
        <v>6233</v>
      </c>
      <c r="E13" s="117">
        <f>(D13/D26)*100</f>
        <v>4.298531754515424</v>
      </c>
      <c r="F13" s="116">
        <v>6798</v>
      </c>
      <c r="G13" s="117">
        <f>(F13/F26)*100</f>
        <v>5.1495708690942426</v>
      </c>
      <c r="H13" s="116">
        <v>7500</v>
      </c>
      <c r="I13" s="117">
        <f>(H13/H26)*100</f>
        <v>5.636343140570397</v>
      </c>
      <c r="J13" s="116">
        <v>6931</v>
      </c>
      <c r="K13" s="443">
        <f>(J13/J26)*100</f>
        <v>5.633905855002723</v>
      </c>
    </row>
    <row r="14" spans="1:11" ht="15">
      <c r="A14" s="444" t="s">
        <v>92</v>
      </c>
      <c r="B14" s="116">
        <v>5075</v>
      </c>
      <c r="C14" s="117">
        <f>(B14/B26)*100</f>
        <v>3.495130921061693</v>
      </c>
      <c r="D14" s="116">
        <v>5303</v>
      </c>
      <c r="E14" s="117">
        <f>(D14/D26)*100</f>
        <v>3.6571657138128177</v>
      </c>
      <c r="F14" s="116">
        <v>5117</v>
      </c>
      <c r="G14" s="117">
        <f>(F14/F26)*100</f>
        <v>3.8761921355038593</v>
      </c>
      <c r="H14" s="116">
        <v>4728</v>
      </c>
      <c r="I14" s="117">
        <f>(H14/H26)*100</f>
        <v>3.5531507158155793</v>
      </c>
      <c r="J14" s="116">
        <v>4806</v>
      </c>
      <c r="K14" s="443">
        <f>(J14/J26)*100</f>
        <v>3.9065865732424014</v>
      </c>
    </row>
    <row r="15" spans="1:11" ht="15">
      <c r="A15" s="444" t="s">
        <v>101</v>
      </c>
      <c r="B15" s="116">
        <v>4334</v>
      </c>
      <c r="C15" s="117">
        <f>(B15/B26)*100</f>
        <v>2.9848073717992865</v>
      </c>
      <c r="D15" s="116">
        <v>4453</v>
      </c>
      <c r="E15" s="117">
        <f>(D15/D26)*100</f>
        <v>3.0709709454287153</v>
      </c>
      <c r="F15" s="116">
        <v>5373</v>
      </c>
      <c r="G15" s="117">
        <f>(F15/F26)*100</f>
        <v>4.070115369173781</v>
      </c>
      <c r="H15" s="116">
        <v>4069</v>
      </c>
      <c r="I15" s="117">
        <f>(H15/H26)*100</f>
        <v>3.0579040318641266</v>
      </c>
      <c r="J15" s="116">
        <v>3286</v>
      </c>
      <c r="K15" s="443">
        <f>(J15/J26)*100</f>
        <v>2.6710452517009013</v>
      </c>
    </row>
    <row r="16" spans="1:11" ht="15">
      <c r="A16" s="444" t="s">
        <v>158</v>
      </c>
      <c r="B16" s="116">
        <v>4200</v>
      </c>
      <c r="C16" s="117">
        <f>(B16/B26)*100</f>
        <v>2.892522141568298</v>
      </c>
      <c r="D16" s="116">
        <v>4537</v>
      </c>
      <c r="E16" s="117">
        <f>(D16/D26)*100</f>
        <v>3.128900781363144</v>
      </c>
      <c r="F16" s="116">
        <v>5903</v>
      </c>
      <c r="G16" s="117">
        <f>(F16/F26)*100</f>
        <v>4.47159706388104</v>
      </c>
      <c r="H16" s="116">
        <v>4331</v>
      </c>
      <c r="I16" s="117">
        <f>(H16/H26)*100</f>
        <v>3.254800285574719</v>
      </c>
      <c r="J16" s="116">
        <v>3603</v>
      </c>
      <c r="K16" s="443">
        <f>(J16/J26)*100</f>
        <v>2.928720645732912</v>
      </c>
    </row>
    <row r="17" spans="1:11" ht="15">
      <c r="A17" s="444" t="s">
        <v>91</v>
      </c>
      <c r="B17" s="116">
        <v>3900</v>
      </c>
      <c r="C17" s="117">
        <f>(B17/B26)*100</f>
        <v>2.6859134171705623</v>
      </c>
      <c r="D17" s="116">
        <v>4327</v>
      </c>
      <c r="E17" s="117">
        <f>(D17/D26)*100</f>
        <v>2.984076191527072</v>
      </c>
      <c r="F17" s="116">
        <v>4563</v>
      </c>
      <c r="G17" s="117">
        <f>(F17/F26)*100</f>
        <v>3.456530137640045</v>
      </c>
      <c r="H17" s="116">
        <v>4001</v>
      </c>
      <c r="I17" s="117">
        <f>(H17/H26)*100</f>
        <v>3.0068011873896214</v>
      </c>
      <c r="J17" s="116">
        <v>4109</v>
      </c>
      <c r="K17" s="443">
        <f>(J17/J26)*100</f>
        <v>3.3400258488250163</v>
      </c>
    </row>
    <row r="18" spans="1:11" ht="15">
      <c r="A18" s="444" t="s">
        <v>280</v>
      </c>
      <c r="B18" s="116">
        <v>3600</v>
      </c>
      <c r="C18" s="117">
        <f>(B18/B26)*100</f>
        <v>2.4793046927728266</v>
      </c>
      <c r="D18" s="116">
        <v>3698</v>
      </c>
      <c r="E18" s="117">
        <f>(D18/D26)*100</f>
        <v>2.550292062922836</v>
      </c>
      <c r="F18" s="116">
        <v>2817</v>
      </c>
      <c r="G18" s="117">
        <f>(F18/F26)*100</f>
        <v>2.133913083000659</v>
      </c>
      <c r="H18" s="116">
        <v>3203</v>
      </c>
      <c r="I18" s="117">
        <f>(H18/H26)*100</f>
        <v>2.407094277232931</v>
      </c>
      <c r="J18" s="116">
        <v>2845</v>
      </c>
      <c r="K18" s="443">
        <f>(J18/J26)*100</f>
        <v>2.3125756972273477</v>
      </c>
    </row>
    <row r="19" spans="1:11" ht="15">
      <c r="A19" s="444" t="s">
        <v>94</v>
      </c>
      <c r="B19" s="116">
        <v>3130</v>
      </c>
      <c r="C19" s="117">
        <f>(B19/B26)*100</f>
        <v>2.1556176912163743</v>
      </c>
      <c r="D19" s="116">
        <v>3743</v>
      </c>
      <c r="E19" s="117">
        <f>(D19/D26)*100</f>
        <v>2.5813259036019947</v>
      </c>
      <c r="F19" s="116">
        <v>3840</v>
      </c>
      <c r="G19" s="117">
        <f>(F19/F26)*100</f>
        <v>2.9088485050488218</v>
      </c>
      <c r="H19" s="116">
        <v>3950</v>
      </c>
      <c r="I19" s="117">
        <f>(H19/H26)*100</f>
        <v>2.968474054033743</v>
      </c>
      <c r="J19" s="116">
        <v>3835</v>
      </c>
      <c r="K19" s="443">
        <f>(J19/J26)*100</f>
        <v>3.117303268494509</v>
      </c>
    </row>
    <row r="20" spans="1:11" ht="15">
      <c r="A20" s="444" t="s">
        <v>99</v>
      </c>
      <c r="B20" s="116">
        <v>2100</v>
      </c>
      <c r="C20" s="117">
        <f>(B20/B26)*100</f>
        <v>1.446261070784149</v>
      </c>
      <c r="D20" s="116">
        <v>2046</v>
      </c>
      <c r="E20" s="117">
        <f>(D20/D26)*100</f>
        <v>1.4110052895457335</v>
      </c>
      <c r="F20" s="116">
        <v>1886</v>
      </c>
      <c r="G20" s="117">
        <f>(F20/F26)*100</f>
        <v>1.4286688230526245</v>
      </c>
      <c r="H20" s="116">
        <v>982</v>
      </c>
      <c r="I20" s="117">
        <f>(H20/H26)*100</f>
        <v>0.7379851952053508</v>
      </c>
      <c r="J20" s="116">
        <v>1795</v>
      </c>
      <c r="K20" s="443">
        <f>(J20/J26)*100</f>
        <v>1.4590767580046007</v>
      </c>
    </row>
    <row r="21" spans="1:11" ht="15">
      <c r="A21" s="444" t="s">
        <v>138</v>
      </c>
      <c r="B21" s="116">
        <v>1500</v>
      </c>
      <c r="C21" s="117">
        <f>(B21/B26)*100</f>
        <v>1.0330436219886778</v>
      </c>
      <c r="D21" s="116">
        <v>1884</v>
      </c>
      <c r="E21" s="117">
        <f>(D21/D26)*100</f>
        <v>1.2992834631007635</v>
      </c>
      <c r="F21" s="116">
        <v>2193</v>
      </c>
      <c r="G21" s="117">
        <f>(F21/F26)*100</f>
        <v>1.6612252009302255</v>
      </c>
      <c r="H21" s="116">
        <v>1634</v>
      </c>
      <c r="I21" s="117">
        <f>(H21/H26)*100</f>
        <v>1.227971292225604</v>
      </c>
      <c r="J21" s="116">
        <v>1871</v>
      </c>
      <c r="K21" s="443">
        <f>(J21/J26)*100</f>
        <v>1.5208538240816758</v>
      </c>
    </row>
    <row r="22" spans="1:11" ht="15">
      <c r="A22" s="444" t="s">
        <v>282</v>
      </c>
      <c r="B22" s="116">
        <v>1437</v>
      </c>
      <c r="C22" s="117">
        <f>(B22/B26)*100</f>
        <v>0.9896557898651533</v>
      </c>
      <c r="D22" s="116">
        <v>1571</v>
      </c>
      <c r="E22" s="117">
        <f>(D22/D26)*100</f>
        <v>1.0834258601546176</v>
      </c>
      <c r="F22" s="116">
        <v>1462</v>
      </c>
      <c r="G22" s="117">
        <f>(F22/F26)*100</f>
        <v>1.107483467286817</v>
      </c>
      <c r="H22" s="116">
        <v>1392</v>
      </c>
      <c r="I22" s="117">
        <f>(H22/H26)*100</f>
        <v>1.0461052868898657</v>
      </c>
      <c r="J22" s="116">
        <v>1304</v>
      </c>
      <c r="K22" s="443">
        <f>(J22/J26)*100</f>
        <v>1.0599643969013923</v>
      </c>
    </row>
    <row r="23" spans="1:11" ht="15" customHeight="1">
      <c r="A23" s="444" t="s">
        <v>137</v>
      </c>
      <c r="B23" s="116">
        <v>844</v>
      </c>
      <c r="C23" s="117">
        <f>(B23/B26)*100</f>
        <v>0.5812592113056294</v>
      </c>
      <c r="D23" s="116">
        <v>1360</v>
      </c>
      <c r="E23" s="117">
        <f>(D23/D26)*100</f>
        <v>0.9379116294145639</v>
      </c>
      <c r="F23" s="116">
        <v>1152</v>
      </c>
      <c r="G23" s="117">
        <f>(F23/F26)*100</f>
        <v>0.8726545515146465</v>
      </c>
      <c r="H23" s="116">
        <v>1814</v>
      </c>
      <c r="I23" s="117">
        <f>(H23/H26)*100</f>
        <v>1.3632435275992936</v>
      </c>
      <c r="J23" s="116">
        <v>1065</v>
      </c>
      <c r="K23" s="443">
        <f>(J23/J26)*100</f>
        <v>0.8656917812116434</v>
      </c>
    </row>
    <row r="24" spans="1:11" ht="15" customHeight="1" hidden="1">
      <c r="A24" s="444"/>
      <c r="B24" s="116">
        <f>SUM(B9:B23)</f>
        <v>136039</v>
      </c>
      <c r="C24" s="118"/>
      <c r="D24" s="116">
        <f>SUM(D9:D23)</f>
        <v>135474</v>
      </c>
      <c r="E24" s="118"/>
      <c r="F24" s="116">
        <f>SUM(F9:F23)</f>
        <v>121817</v>
      </c>
      <c r="G24" s="118"/>
      <c r="H24" s="116">
        <f>SUM(H9:H23)</f>
        <v>122818</v>
      </c>
      <c r="I24" s="118"/>
      <c r="J24" s="116">
        <f>SUM(J9:J23)</f>
        <v>112223</v>
      </c>
      <c r="K24" s="444"/>
    </row>
    <row r="25" spans="1:11" ht="15">
      <c r="A25" s="444" t="s">
        <v>93</v>
      </c>
      <c r="B25" s="120">
        <f>B26-B24</f>
        <v>9163</v>
      </c>
      <c r="C25" s="119">
        <f>(B25/B26)*100</f>
        <v>6.310519138854836</v>
      </c>
      <c r="D25" s="120">
        <f>D26-D24</f>
        <v>9529</v>
      </c>
      <c r="E25" s="119">
        <f>(D25/D26)*100</f>
        <v>6.571588174037779</v>
      </c>
      <c r="F25" s="120">
        <f>F26-F24</f>
        <v>10194</v>
      </c>
      <c r="G25" s="119">
        <f>(F25/F26)*100</f>
        <v>7.7220837657467944</v>
      </c>
      <c r="H25" s="120">
        <f>H26-H24</f>
        <v>10247</v>
      </c>
      <c r="I25" s="119">
        <f>(H25/H26)*100</f>
        <v>7.700747754856649</v>
      </c>
      <c r="J25" s="120">
        <f>J26-J24</f>
        <v>10800</v>
      </c>
      <c r="K25" s="445">
        <f>(J25/J26)*100</f>
        <v>8.778846232005396</v>
      </c>
    </row>
    <row r="26" spans="1:11" ht="18" customHeight="1">
      <c r="A26" s="446" t="s">
        <v>2</v>
      </c>
      <c r="B26" s="336">
        <v>145202</v>
      </c>
      <c r="C26" s="335">
        <f>SUM(C9:C25)</f>
        <v>100</v>
      </c>
      <c r="D26" s="336">
        <v>145003</v>
      </c>
      <c r="E26" s="335">
        <f>SUM(E9:E25)</f>
        <v>99.99999999999999</v>
      </c>
      <c r="F26" s="336">
        <v>132011</v>
      </c>
      <c r="G26" s="335">
        <f>SUM(G9:G25)</f>
        <v>99.99999999999997</v>
      </c>
      <c r="H26" s="336">
        <v>133065</v>
      </c>
      <c r="I26" s="335">
        <f>SUM(I9:I25)</f>
        <v>100.00000000000001</v>
      </c>
      <c r="J26" s="336">
        <v>123023</v>
      </c>
      <c r="K26" s="447">
        <f>SUM(K9:K25)</f>
        <v>99.99999999999999</v>
      </c>
    </row>
    <row r="27" spans="1:11" ht="15" customHeight="1">
      <c r="A27" s="448" t="s">
        <v>141</v>
      </c>
      <c r="B27" s="449"/>
      <c r="C27" s="449"/>
      <c r="D27" s="432"/>
      <c r="E27" s="432"/>
      <c r="F27" s="450"/>
      <c r="G27" s="450"/>
      <c r="H27" s="450"/>
      <c r="I27" s="450"/>
      <c r="J27" s="450"/>
      <c r="K27" s="450"/>
    </row>
    <row r="28" spans="1:11" ht="12.75" customHeight="1">
      <c r="A28" s="205"/>
      <c r="B28" s="449"/>
      <c r="C28" s="449"/>
      <c r="D28" s="432"/>
      <c r="E28" s="432"/>
      <c r="F28" s="450"/>
      <c r="G28" s="450"/>
      <c r="H28" s="450"/>
      <c r="I28" s="450"/>
      <c r="J28" s="450"/>
      <c r="K28" s="450"/>
    </row>
    <row r="29" spans="1:11" ht="20.25" customHeight="1">
      <c r="A29" s="596" t="s">
        <v>333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8"/>
    </row>
    <row r="30" spans="1:11" ht="15" customHeight="1">
      <c r="A30" s="599" t="s">
        <v>87</v>
      </c>
      <c r="B30" s="595" t="s">
        <v>309</v>
      </c>
      <c r="C30" s="595"/>
      <c r="D30" s="595" t="s">
        <v>281</v>
      </c>
      <c r="E30" s="595"/>
      <c r="F30" s="340" t="s">
        <v>226</v>
      </c>
      <c r="G30" s="340"/>
      <c r="H30" s="340" t="s">
        <v>218</v>
      </c>
      <c r="I30" s="340"/>
      <c r="J30" s="340" t="s">
        <v>209</v>
      </c>
      <c r="K30" s="341"/>
    </row>
    <row r="31" spans="1:11" ht="15" customHeight="1">
      <c r="A31" s="599"/>
      <c r="B31" s="109" t="s">
        <v>125</v>
      </c>
      <c r="C31" s="109" t="s">
        <v>88</v>
      </c>
      <c r="D31" s="109" t="s">
        <v>125</v>
      </c>
      <c r="E31" s="109" t="s">
        <v>88</v>
      </c>
      <c r="F31" s="109" t="s">
        <v>125</v>
      </c>
      <c r="G31" s="109" t="s">
        <v>88</v>
      </c>
      <c r="H31" s="109" t="s">
        <v>125</v>
      </c>
      <c r="I31" s="109" t="s">
        <v>88</v>
      </c>
      <c r="J31" s="109" t="s">
        <v>125</v>
      </c>
      <c r="K31" s="451" t="s">
        <v>88</v>
      </c>
    </row>
    <row r="32" spans="1:11" ht="15">
      <c r="A32" s="452" t="s">
        <v>98</v>
      </c>
      <c r="B32" s="114">
        <v>32010</v>
      </c>
      <c r="C32" s="115">
        <f>(B32/B49)*100</f>
        <v>29.40717127081974</v>
      </c>
      <c r="D32" s="114">
        <v>28735</v>
      </c>
      <c r="E32" s="115">
        <f>(D32/D49)*100</f>
        <v>25.92732948957403</v>
      </c>
      <c r="F32" s="114">
        <v>33610</v>
      </c>
      <c r="G32" s="115">
        <f>(F32/F49)*100</f>
        <v>32.14022740095436</v>
      </c>
      <c r="H32" s="114">
        <v>33494</v>
      </c>
      <c r="I32" s="115">
        <f>(H32/H49)*100</f>
        <v>34.55590289599389</v>
      </c>
      <c r="J32" s="114">
        <v>30481</v>
      </c>
      <c r="K32" s="453">
        <f>(J32/J49)*100</f>
        <v>31.653772262318913</v>
      </c>
    </row>
    <row r="33" spans="1:11" ht="15">
      <c r="A33" s="118" t="s">
        <v>198</v>
      </c>
      <c r="B33" s="127">
        <v>18397</v>
      </c>
      <c r="C33" s="117">
        <f>(B33/B49)*100</f>
        <v>16.901084969361786</v>
      </c>
      <c r="D33" s="127">
        <v>25475</v>
      </c>
      <c r="E33" s="117">
        <f>(D33/D49)*100</f>
        <v>22.985861101336294</v>
      </c>
      <c r="F33" s="127">
        <v>17675</v>
      </c>
      <c r="G33" s="117">
        <f>(F33/F49)*100</f>
        <v>16.902068411540263</v>
      </c>
      <c r="H33" s="127">
        <v>14229</v>
      </c>
      <c r="I33" s="117">
        <f>(H33/H49)*100</f>
        <v>14.680120090377294</v>
      </c>
      <c r="J33" s="127">
        <v>17052</v>
      </c>
      <c r="K33" s="443">
        <f>(J33/J49)*100</f>
        <v>17.708084531907158</v>
      </c>
    </row>
    <row r="34" spans="1:11" ht="15">
      <c r="A34" s="118" t="s">
        <v>90</v>
      </c>
      <c r="B34" s="127">
        <v>10897</v>
      </c>
      <c r="C34" s="117">
        <f>(B34/B49)*100</f>
        <v>10.010932375449007</v>
      </c>
      <c r="D34" s="127">
        <v>10720</v>
      </c>
      <c r="E34" s="117">
        <f>(D34/D49)*100</f>
        <v>9.672558626352307</v>
      </c>
      <c r="F34" s="127">
        <v>6159</v>
      </c>
      <c r="G34" s="117">
        <f>(F34/F49)*100</f>
        <v>5.889665592456944</v>
      </c>
      <c r="H34" s="127">
        <v>5489</v>
      </c>
      <c r="I34" s="117">
        <f>(H34/H49)*100</f>
        <v>5.6630247505854925</v>
      </c>
      <c r="J34" s="127">
        <v>7907</v>
      </c>
      <c r="K34" s="443">
        <f>(J34/J49)*100</f>
        <v>8.211225920348927</v>
      </c>
    </row>
    <row r="35" spans="1:11" ht="15">
      <c r="A35" s="118" t="s">
        <v>89</v>
      </c>
      <c r="B35" s="127">
        <v>9676</v>
      </c>
      <c r="C35" s="117">
        <f>(B35/B49)*100</f>
        <v>8.889215533160009</v>
      </c>
      <c r="D35" s="127">
        <v>7170</v>
      </c>
      <c r="E35" s="117">
        <f>(D35/D49)*100</f>
        <v>6.469425872289744</v>
      </c>
      <c r="F35" s="127">
        <v>7734</v>
      </c>
      <c r="G35" s="117">
        <f>(F35/F49)*100</f>
        <v>7.395790500415977</v>
      </c>
      <c r="H35" s="127">
        <v>7822</v>
      </c>
      <c r="I35" s="117">
        <f>(H35/H49)*100</f>
        <v>8.069990817831977</v>
      </c>
      <c r="J35" s="127">
        <v>7894</v>
      </c>
      <c r="K35" s="443">
        <f>(J35/J49)*100</f>
        <v>8.197725738615711</v>
      </c>
    </row>
    <row r="36" spans="1:11" ht="15">
      <c r="A36" s="118" t="s">
        <v>92</v>
      </c>
      <c r="B36" s="127">
        <v>5390</v>
      </c>
      <c r="C36" s="117">
        <f>(B36/B49)*100</f>
        <v>4.951722997491984</v>
      </c>
      <c r="D36" s="127">
        <v>5288</v>
      </c>
      <c r="E36" s="117">
        <f>(D36/D49)*100</f>
        <v>4.771314367178266</v>
      </c>
      <c r="F36" s="127">
        <v>5840</v>
      </c>
      <c r="G36" s="117">
        <f>(F36/F49)*100</f>
        <v>5.584615531733813</v>
      </c>
      <c r="H36" s="127">
        <v>4631</v>
      </c>
      <c r="I36" s="117">
        <f>(H36/H49)*100</f>
        <v>4.77782248496291</v>
      </c>
      <c r="J36" s="127">
        <v>3007</v>
      </c>
      <c r="K36" s="443">
        <f>(J36/J49)*100</f>
        <v>3.1226958824445714</v>
      </c>
    </row>
    <row r="37" spans="1:11" ht="15">
      <c r="A37" s="118" t="s">
        <v>158</v>
      </c>
      <c r="B37" s="116">
        <v>4185</v>
      </c>
      <c r="C37" s="117">
        <f>(B37/B49)*100</f>
        <v>3.8447051474033307</v>
      </c>
      <c r="D37" s="116">
        <v>5508</v>
      </c>
      <c r="E37" s="117">
        <f>(D37/D49)*100</f>
        <v>4.969818368838481</v>
      </c>
      <c r="F37" s="116">
        <v>3947</v>
      </c>
      <c r="G37" s="117">
        <f>(F37/F49)*100</f>
        <v>3.774396832834479</v>
      </c>
      <c r="H37" s="116">
        <v>3349</v>
      </c>
      <c r="I37" s="117">
        <f>(H37/H49)*100</f>
        <v>3.4551776078904743</v>
      </c>
      <c r="J37" s="116">
        <v>3084</v>
      </c>
      <c r="K37" s="443">
        <f>(J37/J49)*100</f>
        <v>3.2026584973259253</v>
      </c>
    </row>
    <row r="38" spans="1:11" ht="15">
      <c r="A38" s="118" t="s">
        <v>101</v>
      </c>
      <c r="B38" s="127">
        <v>3857</v>
      </c>
      <c r="C38" s="117">
        <f>(B38/B49)*100</f>
        <v>3.5433758072962127</v>
      </c>
      <c r="D38" s="127">
        <v>4310</v>
      </c>
      <c r="E38" s="117">
        <f>(D38/D49)*100</f>
        <v>3.8888738507069447</v>
      </c>
      <c r="F38" s="127">
        <v>4697</v>
      </c>
      <c r="G38" s="117">
        <f>(F38/F49)*100</f>
        <v>4.491599169957829</v>
      </c>
      <c r="H38" s="127">
        <v>3817</v>
      </c>
      <c r="I38" s="117">
        <f>(H38/H49)*100</f>
        <v>3.9380152073209738</v>
      </c>
      <c r="J38" s="127">
        <v>2999</v>
      </c>
      <c r="K38" s="443">
        <f>(J38/J49)*100</f>
        <v>3.114388078301054</v>
      </c>
    </row>
    <row r="39" spans="1:11" ht="15">
      <c r="A39" s="118" t="s">
        <v>280</v>
      </c>
      <c r="B39" s="116">
        <v>3672</v>
      </c>
      <c r="C39" s="117">
        <f>(B39/B49)*100</f>
        <v>3.373418709979697</v>
      </c>
      <c r="D39" s="116">
        <v>2685</v>
      </c>
      <c r="E39" s="117">
        <f>(D39/D49)*100</f>
        <v>2.422651111171264</v>
      </c>
      <c r="F39" s="116">
        <v>3142</v>
      </c>
      <c r="G39" s="117">
        <f>(F39/F49)*100</f>
        <v>3.004599657655418</v>
      </c>
      <c r="H39" s="116">
        <v>2657</v>
      </c>
      <c r="I39" s="117">
        <f>(H39/H49)*100</f>
        <v>2.7412382514675993</v>
      </c>
      <c r="J39" s="116">
        <v>3014</v>
      </c>
      <c r="K39" s="443">
        <f>(J39/J49)*100</f>
        <v>3.129965211070149</v>
      </c>
    </row>
    <row r="40" spans="1:11" ht="15">
      <c r="A40" s="118" t="s">
        <v>94</v>
      </c>
      <c r="B40" s="127">
        <v>3589</v>
      </c>
      <c r="C40" s="117">
        <f>(B40/B49)*100</f>
        <v>3.2971676879403957</v>
      </c>
      <c r="D40" s="127">
        <v>3750</v>
      </c>
      <c r="E40" s="117">
        <f>(D40/D49)*100</f>
        <v>3.383590937390033</v>
      </c>
      <c r="F40" s="127">
        <v>3697</v>
      </c>
      <c r="G40" s="117">
        <f>(F40/F49)*100</f>
        <v>3.5353293871266964</v>
      </c>
      <c r="H40" s="127">
        <v>3468</v>
      </c>
      <c r="I40" s="117">
        <f>(H40/H49)*100</f>
        <v>3.5779504162926736</v>
      </c>
      <c r="J40" s="127">
        <v>3493</v>
      </c>
      <c r="K40" s="443">
        <f>(J40/J49)*100</f>
        <v>3.6273949841632485</v>
      </c>
    </row>
    <row r="41" spans="1:11" ht="15">
      <c r="A41" s="444" t="s">
        <v>91</v>
      </c>
      <c r="B41" s="127">
        <v>3132</v>
      </c>
      <c r="C41" s="117">
        <f>(B41/B49)*100</f>
        <v>2.877327723217977</v>
      </c>
      <c r="D41" s="127">
        <v>3556</v>
      </c>
      <c r="E41" s="117">
        <f>(D41/D49)*100</f>
        <v>3.208546499562389</v>
      </c>
      <c r="F41" s="127">
        <v>2907</v>
      </c>
      <c r="G41" s="117">
        <f>(F41/F49)*100</f>
        <v>2.7798762586901016</v>
      </c>
      <c r="H41" s="127">
        <v>2498</v>
      </c>
      <c r="I41" s="117">
        <f>(H41/H49)*100</f>
        <v>2.5771972721739043</v>
      </c>
      <c r="J41" s="127">
        <v>2838</v>
      </c>
      <c r="K41" s="443">
        <f>(J41/J49)*100</f>
        <v>2.947193519912768</v>
      </c>
    </row>
    <row r="42" spans="1:11" ht="15">
      <c r="A42" s="444" t="s">
        <v>100</v>
      </c>
      <c r="B42" s="127">
        <v>2870</v>
      </c>
      <c r="C42" s="117">
        <f>(B42/B49)*100</f>
        <v>2.6366317259372907</v>
      </c>
      <c r="D42" s="127">
        <v>3203</v>
      </c>
      <c r="E42" s="117">
        <f>(D42/D49)*100</f>
        <v>2.890037805989407</v>
      </c>
      <c r="F42" s="127">
        <v>2675</v>
      </c>
      <c r="G42" s="117">
        <f>(F42/F49)*100</f>
        <v>2.558021669073279</v>
      </c>
      <c r="H42" s="127">
        <v>3324</v>
      </c>
      <c r="I42" s="117">
        <f>(H42/H49)*100</f>
        <v>3.42938500108329</v>
      </c>
      <c r="J42" s="127">
        <v>1851</v>
      </c>
      <c r="K42" s="443">
        <f>(J42/J49)*100</f>
        <v>1.922218183706319</v>
      </c>
    </row>
    <row r="43" spans="1:11" ht="15">
      <c r="A43" s="118" t="s">
        <v>99</v>
      </c>
      <c r="B43" s="127">
        <v>1942</v>
      </c>
      <c r="C43" s="117">
        <f>(B43/B49)*100</f>
        <v>1.7840901783171492</v>
      </c>
      <c r="D43" s="127">
        <v>1712</v>
      </c>
      <c r="E43" s="117">
        <f>(D43/D49)*100</f>
        <v>1.54472204928313</v>
      </c>
      <c r="F43" s="127">
        <v>772</v>
      </c>
      <c r="G43" s="117">
        <f>(F43/F49)*100</f>
        <v>0.7382402723456342</v>
      </c>
      <c r="H43" s="127">
        <v>1912</v>
      </c>
      <c r="I43" s="117">
        <f>(H43/H49)*100</f>
        <v>1.9726185686134927</v>
      </c>
      <c r="J43" s="127">
        <v>1807</v>
      </c>
      <c r="K43" s="443">
        <f>(J43/J49)*100</f>
        <v>1.8765252609169738</v>
      </c>
    </row>
    <row r="44" spans="1:11" ht="15">
      <c r="A44" s="444" t="s">
        <v>138</v>
      </c>
      <c r="B44" s="127">
        <v>1651</v>
      </c>
      <c r="C44" s="117">
        <f>(B44/B49)*100</f>
        <v>1.5167522576733332</v>
      </c>
      <c r="D44" s="127">
        <v>1987</v>
      </c>
      <c r="E44" s="117">
        <f>(D44/D49)*100</f>
        <v>1.7928520513583992</v>
      </c>
      <c r="F44" s="127">
        <v>1468</v>
      </c>
      <c r="G44" s="117">
        <f>(F44/F49)*100</f>
        <v>1.4038040411961021</v>
      </c>
      <c r="H44" s="127">
        <v>1712</v>
      </c>
      <c r="I44" s="117">
        <f>(H44/H49)*100</f>
        <v>1.7662777141560144</v>
      </c>
      <c r="J44" s="127">
        <v>1374</v>
      </c>
      <c r="K44" s="443">
        <f>(J44/J49)*100</f>
        <v>1.4268653616490992</v>
      </c>
    </row>
    <row r="45" spans="1:11" ht="15">
      <c r="A45" s="444" t="s">
        <v>282</v>
      </c>
      <c r="B45" s="116">
        <v>1344</v>
      </c>
      <c r="C45" s="117">
        <f>(B45/B49)*100</f>
        <v>1.2347153448291701</v>
      </c>
      <c r="D45" s="116">
        <v>1374</v>
      </c>
      <c r="E45" s="117">
        <f>(D45/D49)*100</f>
        <v>1.2397477194597082</v>
      </c>
      <c r="F45" s="116">
        <v>1243</v>
      </c>
      <c r="G45" s="117">
        <f>(F45/F49)*100</f>
        <v>1.1886433400590974</v>
      </c>
      <c r="H45" s="116">
        <v>1200</v>
      </c>
      <c r="I45" s="117">
        <f>(H45/H49)*100</f>
        <v>1.23804512674487</v>
      </c>
      <c r="J45" s="116">
        <v>1236</v>
      </c>
      <c r="K45" s="443">
        <f>(J45/J49)*100</f>
        <v>1.2835557401734254</v>
      </c>
    </row>
    <row r="46" spans="1:11" ht="15" customHeight="1">
      <c r="A46" s="444" t="s">
        <v>137</v>
      </c>
      <c r="B46" s="127">
        <v>1103</v>
      </c>
      <c r="C46" s="117">
        <f>(B46/B49)*100</f>
        <v>1.0133117748114395</v>
      </c>
      <c r="D46" s="127">
        <v>1044</v>
      </c>
      <c r="E46" s="117">
        <f>(D46/D49)*100</f>
        <v>0.9419917169693852</v>
      </c>
      <c r="F46" s="127">
        <v>1826</v>
      </c>
      <c r="G46" s="117">
        <f>(F46/F49)*100</f>
        <v>1.7461486234496477</v>
      </c>
      <c r="H46" s="127">
        <v>1082</v>
      </c>
      <c r="I46" s="117">
        <f>(H46/H49)*100</f>
        <v>1.1163040226149576</v>
      </c>
      <c r="J46" s="127">
        <v>1309</v>
      </c>
      <c r="K46" s="443">
        <f>(J46/J49)*100</f>
        <v>1.3593644529830209</v>
      </c>
    </row>
    <row r="47" spans="1:11" ht="14.25" customHeight="1" hidden="1">
      <c r="A47" s="118"/>
      <c r="B47" s="127">
        <f>SUM(B32:B46)</f>
        <v>103715</v>
      </c>
      <c r="C47" s="118"/>
      <c r="D47" s="127">
        <f>SUM(D32:D46)</f>
        <v>106517</v>
      </c>
      <c r="E47" s="118"/>
      <c r="F47" s="127">
        <f>SUM(F32:F46)</f>
        <v>97392</v>
      </c>
      <c r="G47" s="118"/>
      <c r="H47" s="127">
        <f>SUM(H32:H46)</f>
        <v>90684</v>
      </c>
      <c r="I47" s="118"/>
      <c r="J47" s="127">
        <f>SUM(J32:J46)</f>
        <v>89346</v>
      </c>
      <c r="K47" s="444"/>
    </row>
    <row r="48" spans="1:11" ht="15">
      <c r="A48" s="454" t="s">
        <v>93</v>
      </c>
      <c r="B48" s="120">
        <f>B49-B47</f>
        <v>5136</v>
      </c>
      <c r="C48" s="119">
        <f>(B48/B49)*100</f>
        <v>4.718376496311471</v>
      </c>
      <c r="D48" s="120">
        <f>D49-D47</f>
        <v>4312</v>
      </c>
      <c r="E48" s="119">
        <f>(D48/D49)*100</f>
        <v>3.89067843254022</v>
      </c>
      <c r="F48" s="120">
        <f>F49-F47</f>
        <v>7181</v>
      </c>
      <c r="G48" s="119">
        <f>(F48/F49)*100</f>
        <v>6.866973310510362</v>
      </c>
      <c r="H48" s="120">
        <f>H49-H47</f>
        <v>6243</v>
      </c>
      <c r="I48" s="119">
        <f>(H48/H49)*100</f>
        <v>6.440929771890186</v>
      </c>
      <c r="J48" s="120">
        <f>J49-J47</f>
        <v>6949</v>
      </c>
      <c r="K48" s="445">
        <f>(J48/J49)*100</f>
        <v>7.216366374162729</v>
      </c>
    </row>
    <row r="49" spans="1:11" ht="18" customHeight="1">
      <c r="A49" s="455" t="s">
        <v>2</v>
      </c>
      <c r="B49" s="336">
        <v>108851</v>
      </c>
      <c r="C49" s="335">
        <f>SUM(C32:C48)</f>
        <v>100</v>
      </c>
      <c r="D49" s="336">
        <v>110829</v>
      </c>
      <c r="E49" s="335">
        <f>SUM(E32:E48)</f>
        <v>100</v>
      </c>
      <c r="F49" s="336">
        <v>104573</v>
      </c>
      <c r="G49" s="335">
        <f>SUM(G32:G48)</f>
        <v>99.99999999999999</v>
      </c>
      <c r="H49" s="336">
        <v>96927</v>
      </c>
      <c r="I49" s="335">
        <f>SUM(I32:I48)</f>
        <v>100</v>
      </c>
      <c r="J49" s="336">
        <v>96295</v>
      </c>
      <c r="K49" s="447">
        <f>SUM(K32:K48)</f>
        <v>99.99999999999999</v>
      </c>
    </row>
    <row r="50" spans="1:11" ht="15" customHeight="1">
      <c r="A50" s="242" t="s">
        <v>142</v>
      </c>
      <c r="B50" s="113"/>
      <c r="C50" s="113"/>
      <c r="D50" s="34"/>
      <c r="E50" s="34"/>
      <c r="F50" s="34"/>
      <c r="G50" s="34"/>
      <c r="H50" s="32"/>
      <c r="I50" s="33"/>
      <c r="J50" s="32"/>
      <c r="K50" s="33"/>
    </row>
    <row r="51" spans="1:11" ht="12.75" customHeight="1">
      <c r="A51" s="205"/>
      <c r="B51" s="113"/>
      <c r="C51" s="113"/>
      <c r="D51" s="34"/>
      <c r="E51" s="34"/>
      <c r="F51" s="34"/>
      <c r="G51" s="34"/>
      <c r="H51" s="32"/>
      <c r="I51" s="33"/>
      <c r="J51" s="32"/>
      <c r="K51" s="33"/>
    </row>
    <row r="52" spans="1:11" ht="20.25" customHeight="1">
      <c r="A52" s="596" t="s">
        <v>334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8"/>
    </row>
    <row r="53" spans="1:11" ht="15" customHeight="1">
      <c r="A53" s="599" t="s">
        <v>87</v>
      </c>
      <c r="B53" s="595" t="s">
        <v>309</v>
      </c>
      <c r="C53" s="595"/>
      <c r="D53" s="595" t="s">
        <v>281</v>
      </c>
      <c r="E53" s="595"/>
      <c r="F53" s="340" t="s">
        <v>226</v>
      </c>
      <c r="G53" s="340"/>
      <c r="H53" s="340" t="s">
        <v>218</v>
      </c>
      <c r="I53" s="340"/>
      <c r="J53" s="340" t="s">
        <v>209</v>
      </c>
      <c r="K53" s="341"/>
    </row>
    <row r="54" spans="1:11" ht="15" customHeight="1">
      <c r="A54" s="599"/>
      <c r="B54" s="109" t="s">
        <v>126</v>
      </c>
      <c r="C54" s="109" t="s">
        <v>88</v>
      </c>
      <c r="D54" s="109" t="s">
        <v>126</v>
      </c>
      <c r="E54" s="109" t="s">
        <v>88</v>
      </c>
      <c r="F54" s="109" t="s">
        <v>126</v>
      </c>
      <c r="G54" s="109" t="s">
        <v>88</v>
      </c>
      <c r="H54" s="109" t="s">
        <v>126</v>
      </c>
      <c r="I54" s="109" t="s">
        <v>88</v>
      </c>
      <c r="J54" s="109" t="s">
        <v>126</v>
      </c>
      <c r="K54" s="451" t="s">
        <v>88</v>
      </c>
    </row>
    <row r="55" spans="1:11" ht="15" customHeight="1">
      <c r="A55" s="452" t="s">
        <v>98</v>
      </c>
      <c r="B55" s="114">
        <v>20085</v>
      </c>
      <c r="C55" s="115">
        <f>(B55/B72)*100</f>
        <v>44.962055919948064</v>
      </c>
      <c r="D55" s="114">
        <v>20330</v>
      </c>
      <c r="E55" s="115">
        <f>(D55/D72)*100</f>
        <v>46.767885898320685</v>
      </c>
      <c r="F55" s="114">
        <v>19720</v>
      </c>
      <c r="G55" s="115">
        <f>(F55/F72)*100</f>
        <v>46.51162790697674</v>
      </c>
      <c r="H55" s="114">
        <v>19131.83</v>
      </c>
      <c r="I55" s="115">
        <f>(H55/H72)*100</f>
        <v>46.90668595385785</v>
      </c>
      <c r="J55" s="114">
        <v>18389.9</v>
      </c>
      <c r="K55" s="453">
        <f>(J55/J72)*100</f>
        <v>46.42038570274637</v>
      </c>
    </row>
    <row r="56" spans="1:11" ht="15" customHeight="1">
      <c r="A56" s="118" t="s">
        <v>90</v>
      </c>
      <c r="B56" s="127">
        <v>3584</v>
      </c>
      <c r="C56" s="117">
        <f>(B56/B72)*100</f>
        <v>8.023102236350205</v>
      </c>
      <c r="D56" s="127">
        <v>3584</v>
      </c>
      <c r="E56" s="117">
        <f>(D56/D72)*100</f>
        <v>8.244766505636072</v>
      </c>
      <c r="F56" s="127">
        <v>3333</v>
      </c>
      <c r="G56" s="117">
        <f>(F56/F72)*100</f>
        <v>7.861219868861739</v>
      </c>
      <c r="H56" s="127">
        <v>3333</v>
      </c>
      <c r="I56" s="117">
        <f>(H56/H72)*100</f>
        <v>8.171721381812832</v>
      </c>
      <c r="J56" s="127">
        <v>3333</v>
      </c>
      <c r="K56" s="443">
        <f>(J56/J72)*100</f>
        <v>8.413267366720516</v>
      </c>
    </row>
    <row r="57" spans="1:11" ht="15" customHeight="1">
      <c r="A57" s="118" t="s">
        <v>100</v>
      </c>
      <c r="B57" s="127">
        <v>3383</v>
      </c>
      <c r="C57" s="117">
        <f>(B57/B72)*100</f>
        <v>7.573145888831681</v>
      </c>
      <c r="D57" s="127">
        <v>3383</v>
      </c>
      <c r="E57" s="117">
        <f>(D57/D72)*100</f>
        <v>7.782378651943869</v>
      </c>
      <c r="F57" s="127">
        <v>3383</v>
      </c>
      <c r="G57" s="117">
        <f>(F57/F72)*100</f>
        <v>7.979149959903769</v>
      </c>
      <c r="H57" s="127">
        <v>3253</v>
      </c>
      <c r="I57" s="117">
        <f>(H57/H72)*100</f>
        <v>7.975580454556599</v>
      </c>
      <c r="J57" s="127">
        <v>3089</v>
      </c>
      <c r="K57" s="443">
        <f>(J57/J72)*100</f>
        <v>7.797354604200322</v>
      </c>
    </row>
    <row r="58" spans="1:11" ht="15" customHeight="1">
      <c r="A58" s="118" t="s">
        <v>91</v>
      </c>
      <c r="B58" s="127">
        <v>2354</v>
      </c>
      <c r="C58" s="117">
        <f>(B58/B72)*100</f>
        <v>5.269638020192071</v>
      </c>
      <c r="D58" s="127">
        <v>2354</v>
      </c>
      <c r="E58" s="117">
        <f>(D58/D72)*100</f>
        <v>5.415228893489763</v>
      </c>
      <c r="F58" s="127">
        <v>2354</v>
      </c>
      <c r="G58" s="117">
        <f>(F58/F72)*100</f>
        <v>5.552148686258786</v>
      </c>
      <c r="H58" s="127">
        <v>2239</v>
      </c>
      <c r="I58" s="117">
        <f>(H58/H72)*100</f>
        <v>5.489494201583838</v>
      </c>
      <c r="J58" s="127">
        <v>2200</v>
      </c>
      <c r="K58" s="443">
        <f>(J58/J72)*100</f>
        <v>5.553311793214863</v>
      </c>
    </row>
    <row r="59" spans="1:11" ht="15" customHeight="1">
      <c r="A59" s="118" t="s">
        <v>92</v>
      </c>
      <c r="B59" s="127">
        <v>1917</v>
      </c>
      <c r="C59" s="117">
        <f>(B59/B72)*100</f>
        <v>4.291374717378165</v>
      </c>
      <c r="D59" s="127">
        <v>1917</v>
      </c>
      <c r="E59" s="117">
        <f>(D59/D72)*100</f>
        <v>4.409937888198757</v>
      </c>
      <c r="F59" s="127">
        <v>1829</v>
      </c>
      <c r="G59" s="117">
        <f>(F59/F72)*100</f>
        <v>4.313882730317467</v>
      </c>
      <c r="H59" s="127">
        <v>1725</v>
      </c>
      <c r="I59" s="117">
        <f>(H59/H72)*100</f>
        <v>4.229288743962537</v>
      </c>
      <c r="J59" s="127">
        <v>1605</v>
      </c>
      <c r="K59" s="443">
        <f>(J59/J72)*100</f>
        <v>4.05139337641357</v>
      </c>
    </row>
    <row r="60" spans="1:11" ht="15" customHeight="1">
      <c r="A60" s="118" t="s">
        <v>198</v>
      </c>
      <c r="B60" s="127">
        <v>1583</v>
      </c>
      <c r="C60" s="117">
        <f>(B60/B72)*100</f>
        <v>3.5436860603075817</v>
      </c>
      <c r="D60" s="127">
        <v>1583</v>
      </c>
      <c r="E60" s="117">
        <f>(D60/D72)*100</f>
        <v>3.641591902461468</v>
      </c>
      <c r="F60" s="127">
        <v>1583</v>
      </c>
      <c r="G60" s="117">
        <f>(F60/F72)*100</f>
        <v>3.7336666823906786</v>
      </c>
      <c r="H60" s="127">
        <v>1302</v>
      </c>
      <c r="I60" s="117">
        <f>(H60/H72)*100</f>
        <v>3.192193591095202</v>
      </c>
      <c r="J60" s="127">
        <v>1068</v>
      </c>
      <c r="K60" s="443">
        <f>(J60/J72)*100</f>
        <v>2.6958804523424877</v>
      </c>
    </row>
    <row r="61" spans="1:11" ht="15" customHeight="1">
      <c r="A61" s="118" t="s">
        <v>89</v>
      </c>
      <c r="B61" s="127">
        <v>1439</v>
      </c>
      <c r="C61" s="117">
        <f>(B61/B72)*100</f>
        <v>3.221329274025654</v>
      </c>
      <c r="D61" s="127">
        <v>1439</v>
      </c>
      <c r="E61" s="117">
        <f>(D61/D72)*100</f>
        <v>3.3103289625028753</v>
      </c>
      <c r="F61" s="127">
        <v>1439</v>
      </c>
      <c r="G61" s="117">
        <f>(F61/F72)*100</f>
        <v>3.3940280201896313</v>
      </c>
      <c r="H61" s="127">
        <v>1308</v>
      </c>
      <c r="I61" s="117">
        <f>(H61/H72)*100</f>
        <v>3.2069041606394193</v>
      </c>
      <c r="J61" s="127">
        <v>1270</v>
      </c>
      <c r="K61" s="443">
        <f>(J61/J72)*100</f>
        <v>3.205775444264943</v>
      </c>
    </row>
    <row r="62" spans="1:11" ht="15" customHeight="1">
      <c r="A62" s="118" t="s">
        <v>158</v>
      </c>
      <c r="B62" s="116">
        <v>345</v>
      </c>
      <c r="C62" s="117">
        <f>(B62/B72)*100</f>
        <v>0.7723131338004522</v>
      </c>
      <c r="D62" s="116">
        <v>345</v>
      </c>
      <c r="E62" s="117">
        <f>(D62/D72)*100</f>
        <v>0.7936507936507936</v>
      </c>
      <c r="F62" s="116">
        <v>345</v>
      </c>
      <c r="G62" s="117">
        <f>(F62/F72)*100</f>
        <v>0.8137176281900089</v>
      </c>
      <c r="H62" s="116">
        <v>345</v>
      </c>
      <c r="I62" s="117">
        <f>(H62/H72)*100</f>
        <v>0.8458577487925074</v>
      </c>
      <c r="J62" s="116">
        <v>307</v>
      </c>
      <c r="K62" s="443">
        <f>(J62/J72)*100</f>
        <v>0.7749394184168013</v>
      </c>
    </row>
    <row r="63" spans="1:11" ht="15" customHeight="1">
      <c r="A63" s="118" t="s">
        <v>94</v>
      </c>
      <c r="B63" s="127">
        <v>340</v>
      </c>
      <c r="C63" s="117">
        <f>(B63/B72)*100</f>
        <v>0.7611201898323298</v>
      </c>
      <c r="D63" s="127">
        <v>340</v>
      </c>
      <c r="E63" s="117">
        <f>(D63/D72)*100</f>
        <v>0.7821486082355648</v>
      </c>
      <c r="F63" s="127">
        <v>340</v>
      </c>
      <c r="G63" s="117">
        <f>(F63/F72)*100</f>
        <v>0.8019246190858059</v>
      </c>
      <c r="H63" s="127">
        <v>340</v>
      </c>
      <c r="I63" s="117">
        <f>(H63/H72)*100</f>
        <v>0.8335989408389928</v>
      </c>
      <c r="J63" s="127">
        <v>320</v>
      </c>
      <c r="K63" s="443">
        <f>(J63/J72)*100</f>
        <v>0.8077544426494345</v>
      </c>
    </row>
    <row r="64" spans="1:11" ht="15" customHeight="1">
      <c r="A64" s="444" t="s">
        <v>99</v>
      </c>
      <c r="B64" s="127">
        <v>317</v>
      </c>
      <c r="C64" s="117">
        <f>(B64/B72)*100</f>
        <v>0.7096326475789662</v>
      </c>
      <c r="D64" s="127">
        <v>317</v>
      </c>
      <c r="E64" s="117">
        <f>(D64/D72)*100</f>
        <v>0.7292385553255119</v>
      </c>
      <c r="F64" s="127">
        <v>317</v>
      </c>
      <c r="G64" s="117">
        <f>(F64/F72)*100</f>
        <v>0.747676777206472</v>
      </c>
      <c r="H64" s="127">
        <v>317</v>
      </c>
      <c r="I64" s="117">
        <f>(H64/H72)*100</f>
        <v>0.7772084242528257</v>
      </c>
      <c r="J64" s="127">
        <v>317</v>
      </c>
      <c r="K64" s="443">
        <f>(J64/J72)*100</f>
        <v>0.8001817447495961</v>
      </c>
    </row>
    <row r="65" spans="1:11" ht="15" customHeight="1">
      <c r="A65" s="444" t="s">
        <v>137</v>
      </c>
      <c r="B65" s="127">
        <v>275</v>
      </c>
      <c r="C65" s="117">
        <f>(B65/B72)*100</f>
        <v>0.6156119182467372</v>
      </c>
      <c r="D65" s="127">
        <v>275</v>
      </c>
      <c r="E65" s="117">
        <f>(D65/D72)*100</f>
        <v>0.6326201978375892</v>
      </c>
      <c r="F65" s="127">
        <v>271</v>
      </c>
      <c r="G65" s="117">
        <f>(F65/F72)*100</f>
        <v>0.6391810934478042</v>
      </c>
      <c r="H65" s="127">
        <v>275</v>
      </c>
      <c r="I65" s="117">
        <f>(H65/H72)*100</f>
        <v>0.674234437443303</v>
      </c>
      <c r="J65" s="127">
        <v>232</v>
      </c>
      <c r="K65" s="443">
        <f>(J65/J72)*100</f>
        <v>0.58562197092084</v>
      </c>
    </row>
    <row r="66" spans="1:11" ht="15" customHeight="1">
      <c r="A66" s="444" t="s">
        <v>282</v>
      </c>
      <c r="B66" s="127">
        <v>251</v>
      </c>
      <c r="C66" s="117">
        <f>(B66/B72)*100</f>
        <v>0.5618857871997494</v>
      </c>
      <c r="D66" s="127">
        <v>251</v>
      </c>
      <c r="E66" s="117">
        <f>(D66/D72)*100</f>
        <v>0.5774097078444905</v>
      </c>
      <c r="F66" s="127">
        <v>270</v>
      </c>
      <c r="G66" s="117">
        <f>(F66/F72)*100</f>
        <v>0.6368224916269636</v>
      </c>
      <c r="H66" s="127">
        <v>282</v>
      </c>
      <c r="I66" s="117">
        <f>(H66/H72)*100</f>
        <v>0.6913967685782235</v>
      </c>
      <c r="J66" s="127">
        <v>229</v>
      </c>
      <c r="K66" s="443">
        <f>(J66/J72)*100</f>
        <v>0.5780492730210016</v>
      </c>
    </row>
    <row r="67" spans="1:11" ht="15" customHeight="1">
      <c r="A67" s="444" t="s">
        <v>101</v>
      </c>
      <c r="B67" s="127">
        <v>250</v>
      </c>
      <c r="C67" s="117">
        <f>(B67/B72)*100</f>
        <v>0.5596471984061248</v>
      </c>
      <c r="D67" s="127">
        <v>250</v>
      </c>
      <c r="E67" s="117">
        <f>(D67/D72)*100</f>
        <v>0.5751092707614447</v>
      </c>
      <c r="F67" s="127">
        <v>250</v>
      </c>
      <c r="G67" s="117">
        <f>(F67/F72)*100</f>
        <v>0.5896504552101514</v>
      </c>
      <c r="H67" s="127">
        <v>250</v>
      </c>
      <c r="I67" s="117">
        <f>(H67/H72)*100</f>
        <v>0.61294039767573</v>
      </c>
      <c r="J67" s="127">
        <v>250</v>
      </c>
      <c r="K67" s="443">
        <f>(J67/J72)*100</f>
        <v>0.6310581583198707</v>
      </c>
    </row>
    <row r="68" spans="1:11" ht="15" customHeight="1">
      <c r="A68" s="118" t="s">
        <v>138</v>
      </c>
      <c r="B68" s="127">
        <v>204</v>
      </c>
      <c r="C68" s="117">
        <f>(B68/B72)*100</f>
        <v>0.45667211389939777</v>
      </c>
      <c r="D68" s="127">
        <v>204</v>
      </c>
      <c r="E68" s="117">
        <f>(D68/D72)*100</f>
        <v>0.4692891649413389</v>
      </c>
      <c r="F68" s="127">
        <v>202</v>
      </c>
      <c r="G68" s="117">
        <f>(F68/F72)*100</f>
        <v>0.47643756780980234</v>
      </c>
      <c r="H68" s="127">
        <v>199</v>
      </c>
      <c r="I68" s="117">
        <f>(H68/H72)*100</f>
        <v>0.48790055654988107</v>
      </c>
      <c r="J68" s="127">
        <v>197</v>
      </c>
      <c r="K68" s="443">
        <f>(J68/J72)*100</f>
        <v>0.49727382875605813</v>
      </c>
    </row>
    <row r="69" spans="1:11" ht="15" customHeight="1">
      <c r="A69" s="444" t="s">
        <v>280</v>
      </c>
      <c r="B69" s="127">
        <v>140</v>
      </c>
      <c r="C69" s="117">
        <f>(B69/B72)*100</f>
        <v>0.3134024311074299</v>
      </c>
      <c r="D69" s="127">
        <v>140</v>
      </c>
      <c r="E69" s="117">
        <f>(D69/D72)*100</f>
        <v>0.322061191626409</v>
      </c>
      <c r="F69" s="127">
        <v>140</v>
      </c>
      <c r="G69" s="117">
        <f>(F69/F72)*100</f>
        <v>0.3302042549176848</v>
      </c>
      <c r="H69" s="127">
        <v>140</v>
      </c>
      <c r="I69" s="117">
        <f>(H69/H72)*100</f>
        <v>0.34324662269840883</v>
      </c>
      <c r="J69" s="127">
        <v>140</v>
      </c>
      <c r="K69" s="443">
        <f>(J69/J72)*100</f>
        <v>0.3533925686591276</v>
      </c>
    </row>
    <row r="70" spans="1:11" ht="15" customHeight="1" hidden="1">
      <c r="A70" s="118"/>
      <c r="B70" s="127">
        <f>SUM(B55:B69)</f>
        <v>36467</v>
      </c>
      <c r="C70" s="117"/>
      <c r="D70" s="127">
        <f>SUM(D55:D69)</f>
        <v>36712</v>
      </c>
      <c r="E70" s="117"/>
      <c r="F70" s="127">
        <f>SUM(F55:F69)</f>
        <v>35776</v>
      </c>
      <c r="G70" s="117"/>
      <c r="H70" s="127">
        <f>SUM(H55:H69)</f>
        <v>34439.83</v>
      </c>
      <c r="I70" s="117"/>
      <c r="J70" s="127">
        <f>SUM(J55:J69)</f>
        <v>32946.9</v>
      </c>
      <c r="K70" s="443"/>
    </row>
    <row r="71" spans="1:11" ht="15" customHeight="1">
      <c r="A71" s="454" t="s">
        <v>93</v>
      </c>
      <c r="B71" s="120">
        <f>B72-B70</f>
        <v>8204</v>
      </c>
      <c r="C71" s="119">
        <f>(B71/B72)*100</f>
        <v>18.36538246289539</v>
      </c>
      <c r="D71" s="120">
        <f>D72-D70</f>
        <v>6758</v>
      </c>
      <c r="E71" s="119">
        <f>(D71/D72)*100</f>
        <v>15.546353807223372</v>
      </c>
      <c r="F71" s="120">
        <f>F72-F70</f>
        <v>6622</v>
      </c>
      <c r="G71" s="119">
        <f>(F71/F72)*100</f>
        <v>15.618661257606492</v>
      </c>
      <c r="H71" s="120">
        <f>H72-H70</f>
        <v>6347.169999999998</v>
      </c>
      <c r="I71" s="119">
        <f>(H71/H72)*100</f>
        <v>15.56174761566185</v>
      </c>
      <c r="J71" s="120">
        <f>J72-J70</f>
        <v>6669.0999999999985</v>
      </c>
      <c r="K71" s="445">
        <f>(J71/J72)*100</f>
        <v>16.834359854604198</v>
      </c>
    </row>
    <row r="72" spans="1:11" ht="18" customHeight="1">
      <c r="A72" s="446" t="s">
        <v>2</v>
      </c>
      <c r="B72" s="334">
        <v>44671</v>
      </c>
      <c r="C72" s="335">
        <f>SUM(C55:C71)</f>
        <v>100</v>
      </c>
      <c r="D72" s="334">
        <v>43470</v>
      </c>
      <c r="E72" s="335">
        <f>SUM(E55:E71)</f>
        <v>100.00000000000001</v>
      </c>
      <c r="F72" s="334">
        <v>42398</v>
      </c>
      <c r="G72" s="335">
        <f>SUM(G55:G71)</f>
        <v>100</v>
      </c>
      <c r="H72" s="334">
        <v>40787</v>
      </c>
      <c r="I72" s="335">
        <f>SUM(I55:I71)</f>
        <v>100</v>
      </c>
      <c r="J72" s="334">
        <v>39616</v>
      </c>
      <c r="K72" s="447">
        <f>SUM(K55:K71)</f>
        <v>100.00000000000004</v>
      </c>
    </row>
    <row r="73" spans="1:5" ht="15" customHeight="1">
      <c r="A73" s="242" t="s">
        <v>143</v>
      </c>
      <c r="B73" s="113"/>
      <c r="C73" s="113"/>
      <c r="D73" s="35"/>
      <c r="E73" s="35"/>
    </row>
    <row r="74" spans="1:11" ht="12.75" customHeight="1">
      <c r="A74" s="205"/>
      <c r="B74"/>
      <c r="C74"/>
      <c r="D74" s="3"/>
      <c r="E74" s="3"/>
      <c r="F74" s="108"/>
      <c r="G74" s="108"/>
      <c r="H74" s="108"/>
      <c r="I74" s="108"/>
      <c r="J74" s="108"/>
      <c r="K74" s="108"/>
    </row>
    <row r="75" spans="1:11" ht="15">
      <c r="A75"/>
      <c r="B75"/>
      <c r="C75"/>
      <c r="D75" s="43"/>
      <c r="E75" s="108"/>
      <c r="F75" s="108"/>
      <c r="G75" s="108"/>
      <c r="H75" s="108"/>
      <c r="I75" s="108"/>
      <c r="J75" s="108"/>
      <c r="K75" s="108"/>
    </row>
    <row r="76" spans="1:4" ht="15">
      <c r="A76"/>
      <c r="B76"/>
      <c r="C76"/>
      <c r="D76" s="108"/>
    </row>
  </sheetData>
  <sheetProtection/>
  <mergeCells count="16">
    <mergeCell ref="A1:K1"/>
    <mergeCell ref="A2:K2"/>
    <mergeCell ref="A4:K4"/>
    <mergeCell ref="A6:K6"/>
    <mergeCell ref="A3:K3"/>
    <mergeCell ref="A29:K29"/>
    <mergeCell ref="B53:C53"/>
    <mergeCell ref="D53:E53"/>
    <mergeCell ref="A52:K52"/>
    <mergeCell ref="A53:A54"/>
    <mergeCell ref="A7:A8"/>
    <mergeCell ref="D7:E7"/>
    <mergeCell ref="B7:C7"/>
    <mergeCell ref="A30:A31"/>
    <mergeCell ref="D30:E30"/>
    <mergeCell ref="B30:C30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25 B56:B71 D50:D52 D24:D25 H23:H25 C27:C30 A47:A50 B50:B52 H47:H48 K23:K29 C49:C71 D54:K71 B9 J27:J29 F23:F25 I23:I29 H27:H29 J23:J25 G23:G29 F27:F29 E23:E29 D8:D9 C17:C20 D27:D29 B54 F8:F10 J8:J13 H8:H13 F13 D14 A15 B27:B29 E47:E52 H50:H52 F50:F52 J50:J52 G47:G52 F47:F48 I47:I52 K47:K52 J47:J48 A53:A71 E17:G20 I17:K20 A17:A20 H18:H20 A22:A27 E22:K22 C22:C23 D31:K31 A30:A31 B47:D48 K15 F15 I15 J15 G15 E15 C15 C9:C14 E8:E14 G8:G14 I8:I14 K8:K14 A7:A14 H15" formula="1"/>
    <ignoredError sqref="D7:K7 C7 C24 C26 B31 C31 B24:B25 B8 C8 D53:K53 D30:K30" numberStoredAsText="1" formula="1"/>
    <ignoredError sqref="B7 B30 B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SheetLayoutView="75" zoomScalePageLayoutView="0" workbookViewId="0" topLeftCell="A40">
      <selection activeCell="A48" sqref="A48"/>
    </sheetView>
  </sheetViews>
  <sheetFormatPr defaultColWidth="9.140625" defaultRowHeight="12.75"/>
  <cols>
    <col min="1" max="1" width="115.28125" style="20" customWidth="1"/>
    <col min="2" max="2" width="2.421875" style="20" hidden="1" customWidth="1"/>
    <col min="3" max="16384" width="9.140625" style="20" customWidth="1"/>
  </cols>
  <sheetData>
    <row r="1" spans="1:2" ht="19.5" customHeight="1">
      <c r="A1" s="202" t="s">
        <v>77</v>
      </c>
      <c r="B1" s="203"/>
    </row>
    <row r="2" spans="1:2" ht="19.5" customHeight="1">
      <c r="A2" s="471" t="s">
        <v>129</v>
      </c>
      <c r="B2" s="471"/>
    </row>
    <row r="3" spans="1:2" ht="19.5" customHeight="1">
      <c r="A3" s="202" t="s">
        <v>132</v>
      </c>
      <c r="B3" s="203"/>
    </row>
    <row r="4" spans="1:2" ht="19.5" customHeight="1">
      <c r="A4" s="263"/>
      <c r="B4" s="21"/>
    </row>
    <row r="5" spans="1:2" ht="19.5" customHeight="1">
      <c r="A5" s="263"/>
      <c r="B5" s="21"/>
    </row>
    <row r="6" spans="1:2" s="24" customFormat="1" ht="19.5" customHeight="1">
      <c r="A6" s="22" t="s">
        <v>314</v>
      </c>
      <c r="B6" s="210"/>
    </row>
    <row r="7" spans="1:2" s="24" customFormat="1" ht="19.5" customHeight="1">
      <c r="A7" s="22" t="s">
        <v>275</v>
      </c>
      <c r="B7" s="210"/>
    </row>
    <row r="8" spans="1:2" s="24" customFormat="1" ht="19.5" customHeight="1">
      <c r="A8" s="22" t="s">
        <v>316</v>
      </c>
      <c r="B8" s="211"/>
    </row>
    <row r="9" spans="1:2" s="24" customFormat="1" ht="19.5" customHeight="1">
      <c r="A9" s="22" t="s">
        <v>387</v>
      </c>
      <c r="B9" s="211"/>
    </row>
    <row r="10" spans="1:2" s="24" customFormat="1" ht="19.5" customHeight="1">
      <c r="A10" s="22"/>
      <c r="B10" s="210"/>
    </row>
    <row r="11" spans="1:2" s="24" customFormat="1" ht="19.5" customHeight="1">
      <c r="A11" s="22"/>
      <c r="B11" s="210"/>
    </row>
    <row r="12" spans="1:2" s="24" customFormat="1" ht="19.5" customHeight="1">
      <c r="A12" s="22"/>
      <c r="B12" s="210"/>
    </row>
    <row r="13" spans="1:2" s="24" customFormat="1" ht="19.5" customHeight="1">
      <c r="A13" s="22"/>
      <c r="B13" s="211"/>
    </row>
    <row r="14" spans="1:2" s="24" customFormat="1" ht="19.5" customHeight="1">
      <c r="A14" s="22"/>
      <c r="B14" s="211"/>
    </row>
    <row r="15" spans="1:2" s="24" customFormat="1" ht="19.5" customHeight="1">
      <c r="A15" s="22"/>
      <c r="B15" s="211"/>
    </row>
    <row r="16" spans="1:2" s="24" customFormat="1" ht="19.5" customHeight="1">
      <c r="A16" s="22"/>
      <c r="B16" s="210"/>
    </row>
    <row r="17" spans="1:2" s="24" customFormat="1" ht="19.5" customHeight="1">
      <c r="A17" s="472" t="s">
        <v>76</v>
      </c>
      <c r="B17" s="212"/>
    </row>
    <row r="18" spans="1:2" s="24" customFormat="1" ht="19.5" customHeight="1">
      <c r="A18" s="472"/>
      <c r="B18" s="212"/>
    </row>
    <row r="19" spans="1:2" s="24" customFormat="1" ht="19.5" customHeight="1">
      <c r="A19" s="25" t="s">
        <v>139</v>
      </c>
      <c r="B19" s="213"/>
    </row>
    <row r="20" spans="1:2" s="24" customFormat="1" ht="19.5" customHeight="1">
      <c r="A20" s="25"/>
      <c r="B20" s="213"/>
    </row>
    <row r="21" spans="1:2" s="24" customFormat="1" ht="19.5" customHeight="1">
      <c r="A21" s="22"/>
      <c r="B21" s="213"/>
    </row>
    <row r="22" spans="1:2" s="24" customFormat="1" ht="19.5" customHeight="1">
      <c r="A22" s="25" t="s">
        <v>78</v>
      </c>
      <c r="B22" s="213"/>
    </row>
    <row r="23" spans="1:2" s="24" customFormat="1" ht="19.5" customHeight="1">
      <c r="A23" s="22"/>
      <c r="B23" s="213"/>
    </row>
    <row r="24" spans="1:2" s="24" customFormat="1" ht="19.5" customHeight="1">
      <c r="A24" s="209" t="s">
        <v>206</v>
      </c>
      <c r="B24" s="213"/>
    </row>
    <row r="25" spans="1:2" s="24" customFormat="1" ht="19.5" customHeight="1">
      <c r="A25" s="209"/>
      <c r="B25" s="213"/>
    </row>
    <row r="26" spans="1:2" s="24" customFormat="1" ht="19.5" customHeight="1">
      <c r="A26" s="209" t="s">
        <v>220</v>
      </c>
      <c r="B26" s="213"/>
    </row>
    <row r="27" spans="1:2" s="24" customFormat="1" ht="19.5" customHeight="1">
      <c r="A27" s="209" t="s">
        <v>205</v>
      </c>
      <c r="B27" s="213"/>
    </row>
    <row r="28" spans="1:2" s="24" customFormat="1" ht="19.5" customHeight="1">
      <c r="A28" s="209" t="s">
        <v>207</v>
      </c>
      <c r="B28" s="213"/>
    </row>
    <row r="29" spans="1:2" s="24" customFormat="1" ht="19.5" customHeight="1">
      <c r="A29" s="22" t="s">
        <v>159</v>
      </c>
      <c r="B29" s="213"/>
    </row>
    <row r="30" spans="1:2" s="24" customFormat="1" ht="19.5" customHeight="1">
      <c r="A30" s="22" t="s">
        <v>204</v>
      </c>
      <c r="B30" s="213"/>
    </row>
    <row r="31" spans="1:2" s="24" customFormat="1" ht="19.5" customHeight="1">
      <c r="A31" s="22" t="s">
        <v>160</v>
      </c>
      <c r="B31" s="213"/>
    </row>
    <row r="32" spans="1:2" s="24" customFormat="1" ht="19.5" customHeight="1">
      <c r="A32" s="22" t="s">
        <v>79</v>
      </c>
      <c r="B32" s="213"/>
    </row>
    <row r="33" spans="1:2" s="24" customFormat="1" ht="19.5" customHeight="1">
      <c r="A33" s="22"/>
      <c r="B33" s="213"/>
    </row>
    <row r="34" spans="1:2" s="24" customFormat="1" ht="19.5" customHeight="1">
      <c r="A34" s="22"/>
      <c r="B34" s="213"/>
    </row>
    <row r="35" spans="1:2" s="24" customFormat="1" ht="19.5" customHeight="1">
      <c r="A35" s="22"/>
      <c r="B35" s="213"/>
    </row>
    <row r="36" spans="1:2" s="24" customFormat="1" ht="19.5" customHeight="1">
      <c r="A36" s="214" t="s">
        <v>197</v>
      </c>
      <c r="B36" s="213"/>
    </row>
    <row r="37" spans="1:2" s="24" customFormat="1" ht="19.5" customHeight="1">
      <c r="A37" s="214" t="s">
        <v>140</v>
      </c>
      <c r="B37" s="213"/>
    </row>
    <row r="38" spans="1:2" s="24" customFormat="1" ht="19.5" customHeight="1">
      <c r="A38" s="214" t="s">
        <v>166</v>
      </c>
      <c r="B38" s="213"/>
    </row>
    <row r="39" spans="1:2" s="24" customFormat="1" ht="19.5" customHeight="1">
      <c r="A39" s="214" t="s">
        <v>269</v>
      </c>
      <c r="B39" s="213"/>
    </row>
    <row r="40" spans="1:2" s="24" customFormat="1" ht="19.5" customHeight="1">
      <c r="A40" s="214" t="s">
        <v>165</v>
      </c>
      <c r="B40" s="213"/>
    </row>
    <row r="41" spans="1:2" s="24" customFormat="1" ht="19.5" customHeight="1">
      <c r="A41" s="338" t="s">
        <v>328</v>
      </c>
      <c r="B41" s="213"/>
    </row>
    <row r="42" spans="1:2" s="24" customFormat="1" ht="19.5" customHeight="1">
      <c r="A42" s="214" t="s">
        <v>285</v>
      </c>
      <c r="B42" s="213"/>
    </row>
    <row r="43" spans="1:2" s="24" customFormat="1" ht="19.5" customHeight="1">
      <c r="A43" s="214"/>
      <c r="B43" s="213"/>
    </row>
    <row r="44" spans="1:2" s="24" customFormat="1" ht="19.5" customHeight="1">
      <c r="A44" s="214"/>
      <c r="B44" s="213"/>
    </row>
    <row r="45" spans="1:2" s="24" customFormat="1" ht="19.5" customHeight="1">
      <c r="A45" s="214"/>
      <c r="B45" s="213"/>
    </row>
    <row r="46" spans="1:2" s="24" customFormat="1" ht="19.5" customHeight="1">
      <c r="A46" s="214"/>
      <c r="B46" s="213"/>
    </row>
    <row r="47" ht="19.5" customHeight="1"/>
    <row r="48" spans="1:2" s="24" customFormat="1" ht="19.5" customHeight="1">
      <c r="A48" s="29" t="s">
        <v>80</v>
      </c>
      <c r="B48" s="27"/>
    </row>
    <row r="49" spans="1:2" s="24" customFormat="1" ht="19.5" customHeight="1">
      <c r="A49" s="470"/>
      <c r="B49" s="470"/>
    </row>
    <row r="50" spans="1:2" s="24" customFormat="1" ht="19.5" customHeight="1">
      <c r="A50" s="28" t="s">
        <v>325</v>
      </c>
      <c r="B50" s="23"/>
    </row>
    <row r="51" spans="1:2" s="24" customFormat="1" ht="19.5" customHeight="1">
      <c r="A51" s="28" t="s">
        <v>386</v>
      </c>
      <c r="B51" s="23"/>
    </row>
    <row r="52" spans="1:2" s="24" customFormat="1" ht="19.5" customHeight="1">
      <c r="A52" s="28" t="s">
        <v>311</v>
      </c>
      <c r="B52" s="23"/>
    </row>
    <row r="53" spans="1:2" s="24" customFormat="1" ht="19.5" customHeight="1">
      <c r="A53" s="28" t="s">
        <v>238</v>
      </c>
      <c r="B53" s="23"/>
    </row>
    <row r="54" spans="1:2" s="24" customFormat="1" ht="19.5" customHeight="1">
      <c r="A54" s="223" t="s">
        <v>231</v>
      </c>
      <c r="B54" s="23"/>
    </row>
    <row r="55" spans="1:2" s="24" customFormat="1" ht="19.5" customHeight="1">
      <c r="A55" s="28" t="s">
        <v>330</v>
      </c>
      <c r="B55" s="23"/>
    </row>
    <row r="56" spans="1:2" ht="19.5" customHeight="1">
      <c r="A56" s="28" t="s">
        <v>146</v>
      </c>
      <c r="B56" s="26"/>
    </row>
    <row r="57" spans="1:2" ht="19.5" customHeight="1">
      <c r="A57" s="28" t="s">
        <v>84</v>
      </c>
      <c r="B57" s="26"/>
    </row>
    <row r="58" spans="1:2" ht="19.5" customHeight="1">
      <c r="A58" s="28" t="s">
        <v>161</v>
      </c>
      <c r="B58" s="26"/>
    </row>
    <row r="59" spans="1:2" ht="19.5" customHeight="1">
      <c r="A59" s="28" t="s">
        <v>222</v>
      </c>
      <c r="B59" s="26"/>
    </row>
    <row r="60" spans="1:2" ht="19.5" customHeight="1">
      <c r="A60" s="28" t="s">
        <v>223</v>
      </c>
      <c r="B60" s="26"/>
    </row>
    <row r="61" spans="1:2" ht="19.5" customHeight="1">
      <c r="A61" s="28" t="s">
        <v>331</v>
      </c>
      <c r="B61" s="26"/>
    </row>
    <row r="62" spans="1:2" ht="19.5" customHeight="1">
      <c r="A62" s="28" t="s">
        <v>292</v>
      </c>
      <c r="B62" s="26"/>
    </row>
    <row r="63" spans="1:2" ht="19.5" customHeight="1">
      <c r="A63" s="28" t="s">
        <v>291</v>
      </c>
      <c r="B63" s="26"/>
    </row>
    <row r="64" spans="1:2" ht="19.5" customHeight="1">
      <c r="A64" s="30" t="s">
        <v>225</v>
      </c>
      <c r="B64" s="26"/>
    </row>
    <row r="65" spans="1:2" ht="15">
      <c r="A65" s="264"/>
      <c r="B65" s="26"/>
    </row>
    <row r="66" spans="1:2" ht="15">
      <c r="A66" s="264"/>
      <c r="B66" s="26"/>
    </row>
  </sheetData>
  <sheetProtection/>
  <mergeCells count="3">
    <mergeCell ref="A49:B49"/>
    <mergeCell ref="A2:B2"/>
    <mergeCell ref="A17:A18"/>
  </mergeCells>
  <hyperlinks>
    <hyperlink ref="A41" r:id="rId1" display="http://www.agricultura.gov.br/vegetal/estatisticas"/>
  </hyperlink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zoomScalePageLayoutView="0" workbookViewId="0" topLeftCell="A9">
      <selection activeCell="A10" sqref="A10:S11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7" width="11.28125" style="0" hidden="1" customWidth="1"/>
    <col min="8" max="19" width="11.28125" style="0" customWidth="1"/>
  </cols>
  <sheetData>
    <row r="1" spans="1:7" ht="18.75" customHeight="1">
      <c r="A1" s="260" t="s">
        <v>77</v>
      </c>
      <c r="B1" s="129"/>
      <c r="C1" s="129"/>
      <c r="D1" s="129"/>
      <c r="E1" s="129"/>
      <c r="F1" s="129"/>
      <c r="G1" s="129"/>
    </row>
    <row r="2" spans="1:7" ht="18.75" customHeight="1">
      <c r="A2" s="260" t="s">
        <v>128</v>
      </c>
      <c r="B2" s="129"/>
      <c r="C2" s="129"/>
      <c r="D2" s="129"/>
      <c r="E2" s="129"/>
      <c r="F2" s="129"/>
      <c r="G2" s="129"/>
    </row>
    <row r="3" spans="1:7" ht="18.75" customHeight="1">
      <c r="A3" s="260" t="s">
        <v>144</v>
      </c>
      <c r="B3" s="129"/>
      <c r="C3" s="129"/>
      <c r="D3" s="129"/>
      <c r="E3" s="129"/>
      <c r="F3" s="129"/>
      <c r="G3" s="129"/>
    </row>
    <row r="4" spans="1:7" ht="15" customHeight="1">
      <c r="A4" s="129"/>
      <c r="B4" s="129"/>
      <c r="C4" s="129"/>
      <c r="D4" s="129"/>
      <c r="E4" s="129"/>
      <c r="F4" s="129"/>
      <c r="G4" s="129"/>
    </row>
    <row r="5" ht="14.25" customHeight="1"/>
    <row r="6" spans="1:19" ht="18.75" customHeight="1">
      <c r="A6" s="473" t="s">
        <v>148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</row>
    <row r="7" spans="1:19" ht="17.2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17.25" customHeight="1">
      <c r="A8" s="488" t="s">
        <v>293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</row>
    <row r="9" spans="1:19" ht="1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 ht="17.25" customHeight="1">
      <c r="A10" s="489" t="s">
        <v>199</v>
      </c>
      <c r="B10" s="478">
        <v>1997</v>
      </c>
      <c r="C10" s="478">
        <v>1998</v>
      </c>
      <c r="D10" s="478">
        <v>1999</v>
      </c>
      <c r="E10" s="478">
        <v>2000</v>
      </c>
      <c r="F10" s="478">
        <v>2001</v>
      </c>
      <c r="G10" s="478">
        <v>2002</v>
      </c>
      <c r="H10" s="478">
        <v>2003</v>
      </c>
      <c r="I10" s="478">
        <v>2004</v>
      </c>
      <c r="J10" s="478">
        <v>2005</v>
      </c>
      <c r="K10" s="478">
        <v>2006</v>
      </c>
      <c r="L10" s="478">
        <v>2007</v>
      </c>
      <c r="M10" s="478">
        <v>2008</v>
      </c>
      <c r="N10" s="478">
        <v>2009</v>
      </c>
      <c r="O10" s="478">
        <v>2010</v>
      </c>
      <c r="P10" s="478">
        <v>2011</v>
      </c>
      <c r="Q10" s="478">
        <v>2012</v>
      </c>
      <c r="R10" s="478">
        <v>2013</v>
      </c>
      <c r="S10" s="474" t="s">
        <v>317</v>
      </c>
    </row>
    <row r="11" spans="1:19" ht="16.5" customHeight="1">
      <c r="A11" s="490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5"/>
    </row>
    <row r="12" spans="1:19" ht="21.75" customHeight="1">
      <c r="A12" s="183" t="s">
        <v>201</v>
      </c>
      <c r="B12" s="200">
        <v>18.86</v>
      </c>
      <c r="C12" s="200">
        <v>33.95</v>
      </c>
      <c r="D12" s="200">
        <v>27.17</v>
      </c>
      <c r="E12" s="200">
        <v>31.1</v>
      </c>
      <c r="F12" s="200">
        <v>31.3</v>
      </c>
      <c r="G12" s="200">
        <v>48.48</v>
      </c>
      <c r="H12" s="200">
        <v>28.82</v>
      </c>
      <c r="I12" s="200">
        <v>39.272</v>
      </c>
      <c r="J12" s="201">
        <v>32.944</v>
      </c>
      <c r="K12" s="200">
        <v>42.512</v>
      </c>
      <c r="L12" s="200">
        <v>36.07</v>
      </c>
      <c r="M12" s="200">
        <v>45.992</v>
      </c>
      <c r="N12" s="200">
        <v>39.47</v>
      </c>
      <c r="O12" s="200">
        <v>48.095</v>
      </c>
      <c r="P12" s="200">
        <v>43.484</v>
      </c>
      <c r="Q12" s="200">
        <v>50.826</v>
      </c>
      <c r="R12" s="200">
        <v>49.152</v>
      </c>
      <c r="S12" s="200">
        <v>45.141</v>
      </c>
    </row>
    <row r="13" spans="1:19" ht="19.5" customHeight="1">
      <c r="A13" s="163" t="s">
        <v>174</v>
      </c>
      <c r="B13" s="187">
        <v>2.36</v>
      </c>
      <c r="C13" s="187">
        <v>2.36</v>
      </c>
      <c r="D13" s="187">
        <v>1.87</v>
      </c>
      <c r="E13" s="187">
        <v>1.98</v>
      </c>
      <c r="F13" s="187">
        <v>2.179</v>
      </c>
      <c r="G13" s="187">
        <v>2.31</v>
      </c>
      <c r="H13" s="187">
        <v>2.2</v>
      </c>
      <c r="I13" s="187">
        <v>2.21</v>
      </c>
      <c r="J13" s="188">
        <v>2.217</v>
      </c>
      <c r="K13" s="187">
        <v>2.152</v>
      </c>
      <c r="L13" s="187">
        <v>2.176</v>
      </c>
      <c r="M13" s="187">
        <v>2.169</v>
      </c>
      <c r="N13" s="187">
        <v>2.092</v>
      </c>
      <c r="O13" s="187">
        <v>2.076</v>
      </c>
      <c r="P13" s="187">
        <v>2.056</v>
      </c>
      <c r="Q13" s="187">
        <v>2.049</v>
      </c>
      <c r="R13" s="187">
        <v>2.016</v>
      </c>
      <c r="S13" s="187">
        <v>1.917</v>
      </c>
    </row>
    <row r="14" spans="1:19" ht="19.5" customHeight="1">
      <c r="A14" s="163" t="s">
        <v>152</v>
      </c>
      <c r="B14" s="189">
        <v>7.99</v>
      </c>
      <c r="C14" s="189">
        <v>14.39</v>
      </c>
      <c r="D14" s="189">
        <v>14.53</v>
      </c>
      <c r="E14" s="189">
        <v>15.7</v>
      </c>
      <c r="F14" s="189">
        <v>14.36</v>
      </c>
      <c r="G14" s="189">
        <v>20.98</v>
      </c>
      <c r="H14" s="189">
        <v>13.09</v>
      </c>
      <c r="I14" s="189">
        <v>17.75</v>
      </c>
      <c r="J14" s="190">
        <v>14.86</v>
      </c>
      <c r="K14" s="189">
        <v>19.75</v>
      </c>
      <c r="L14" s="189">
        <v>16.57</v>
      </c>
      <c r="M14" s="164">
        <v>21.2</v>
      </c>
      <c r="N14" s="189">
        <v>18.86</v>
      </c>
      <c r="O14" s="189">
        <v>23.16</v>
      </c>
      <c r="P14" s="189">
        <v>21.15</v>
      </c>
      <c r="Q14" s="189">
        <v>24.8</v>
      </c>
      <c r="R14" s="189">
        <v>24.38</v>
      </c>
      <c r="S14" s="189">
        <v>23.54</v>
      </c>
    </row>
    <row r="15" spans="1:19" ht="16.5" customHeight="1">
      <c r="A15" s="16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ht="21.75" customHeight="1">
      <c r="A16" s="169" t="s">
        <v>214</v>
      </c>
      <c r="B16" s="262"/>
      <c r="C16" s="215"/>
      <c r="D16" s="215"/>
      <c r="E16" s="215"/>
      <c r="F16" s="215"/>
      <c r="G16" s="215"/>
      <c r="H16" s="215"/>
      <c r="I16" s="215"/>
      <c r="J16" s="216"/>
      <c r="K16" s="215"/>
      <c r="L16" s="215"/>
      <c r="M16" s="215"/>
      <c r="N16" s="215"/>
      <c r="O16" s="215"/>
      <c r="P16" s="215"/>
      <c r="Q16" s="215"/>
      <c r="R16" s="215"/>
      <c r="S16" s="360" t="s">
        <v>327</v>
      </c>
    </row>
    <row r="17" spans="1:19" ht="19.5" customHeight="1">
      <c r="A17" s="171" t="s">
        <v>149</v>
      </c>
      <c r="B17" s="191">
        <v>16.742</v>
      </c>
      <c r="C17" s="191">
        <v>18.234</v>
      </c>
      <c r="D17" s="191">
        <v>23.445</v>
      </c>
      <c r="E17" s="191">
        <v>18.455</v>
      </c>
      <c r="F17" s="191">
        <v>23.727</v>
      </c>
      <c r="G17" s="191">
        <v>28.726</v>
      </c>
      <c r="H17" s="191">
        <v>25.969</v>
      </c>
      <c r="I17" s="191">
        <v>27.047</v>
      </c>
      <c r="J17" s="192">
        <v>26.431</v>
      </c>
      <c r="K17" s="191">
        <v>27.977</v>
      </c>
      <c r="L17" s="191">
        <v>28.398</v>
      </c>
      <c r="M17" s="191">
        <v>29.727</v>
      </c>
      <c r="N17" s="191">
        <v>30.481</v>
      </c>
      <c r="O17" s="191">
        <v>33.493</v>
      </c>
      <c r="P17" s="191">
        <v>33.61</v>
      </c>
      <c r="Q17" s="191">
        <v>28.735</v>
      </c>
      <c r="R17" s="191">
        <v>32.01</v>
      </c>
      <c r="S17" s="191">
        <v>30.272</v>
      </c>
    </row>
    <row r="18" spans="1:19" ht="19.5" customHeight="1">
      <c r="A18" s="172" t="s">
        <v>153</v>
      </c>
      <c r="B18" s="193">
        <v>3.097</v>
      </c>
      <c r="C18" s="193">
        <v>2.58</v>
      </c>
      <c r="D18" s="193">
        <v>2.463</v>
      </c>
      <c r="E18" s="193">
        <v>1.784</v>
      </c>
      <c r="F18" s="193">
        <v>1.417</v>
      </c>
      <c r="G18" s="193">
        <v>1.384</v>
      </c>
      <c r="H18" s="193">
        <v>1.546</v>
      </c>
      <c r="I18" s="193">
        <v>2.057</v>
      </c>
      <c r="J18" s="194">
        <v>2.928</v>
      </c>
      <c r="K18" s="193">
        <v>3.363</v>
      </c>
      <c r="L18" s="193">
        <v>3.891</v>
      </c>
      <c r="M18" s="193">
        <v>4.762</v>
      </c>
      <c r="N18" s="193">
        <v>4.279</v>
      </c>
      <c r="O18" s="193">
        <v>5.764</v>
      </c>
      <c r="P18" s="193">
        <v>8.733</v>
      </c>
      <c r="Q18" s="193">
        <v>6.462</v>
      </c>
      <c r="R18" s="193">
        <v>5.275</v>
      </c>
      <c r="S18" s="193">
        <v>5.367</v>
      </c>
    </row>
    <row r="19" spans="1:19" ht="19.5" customHeight="1">
      <c r="A19" s="163" t="s">
        <v>150</v>
      </c>
      <c r="B19" s="164">
        <v>185.02</v>
      </c>
      <c r="C19" s="164">
        <v>141.53</v>
      </c>
      <c r="D19" s="164">
        <v>105.08</v>
      </c>
      <c r="E19" s="164">
        <v>96.67</v>
      </c>
      <c r="F19" s="164">
        <v>59.72</v>
      </c>
      <c r="G19" s="164">
        <v>48.2</v>
      </c>
      <c r="H19" s="164">
        <v>59.55</v>
      </c>
      <c r="I19" s="204">
        <v>76.08</v>
      </c>
      <c r="J19" s="261">
        <v>110.8</v>
      </c>
      <c r="K19" s="204">
        <v>120.23</v>
      </c>
      <c r="L19" s="204">
        <v>137.03</v>
      </c>
      <c r="M19" s="204">
        <v>160.2</v>
      </c>
      <c r="N19" s="204">
        <v>140.38</v>
      </c>
      <c r="O19" s="204">
        <v>172.11</v>
      </c>
      <c r="P19" s="204">
        <v>259.83</v>
      </c>
      <c r="Q19" s="204">
        <v>224.9</v>
      </c>
      <c r="R19" s="204">
        <v>164.81</v>
      </c>
      <c r="S19" s="204">
        <v>177.31</v>
      </c>
    </row>
    <row r="20" spans="1:19" ht="17.2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6"/>
      <c r="K20" s="175"/>
      <c r="L20" s="175"/>
      <c r="M20" s="175"/>
      <c r="N20" s="175"/>
      <c r="O20" s="175"/>
      <c r="P20" s="175"/>
      <c r="Q20" s="175"/>
      <c r="R20" s="175"/>
      <c r="S20" s="175"/>
    </row>
    <row r="21" spans="1:19" ht="21.75" customHeight="1">
      <c r="A21" s="177" t="s">
        <v>322</v>
      </c>
      <c r="B21" s="195">
        <v>11.5</v>
      </c>
      <c r="C21" s="195">
        <v>12.2</v>
      </c>
      <c r="D21" s="195">
        <v>12.7</v>
      </c>
      <c r="E21" s="195">
        <v>13.2</v>
      </c>
      <c r="F21" s="195">
        <v>13.64</v>
      </c>
      <c r="G21" s="195">
        <v>14</v>
      </c>
      <c r="H21" s="195">
        <v>13.7</v>
      </c>
      <c r="I21" s="195">
        <v>14.94</v>
      </c>
      <c r="J21" s="196">
        <v>15.54</v>
      </c>
      <c r="K21" s="195">
        <v>16.33</v>
      </c>
      <c r="L21" s="195">
        <v>17.12</v>
      </c>
      <c r="M21" s="195">
        <v>17.66</v>
      </c>
      <c r="N21" s="259">
        <v>18.389</v>
      </c>
      <c r="O21" s="259">
        <v>19.13</v>
      </c>
      <c r="P21" s="259">
        <v>19.72</v>
      </c>
      <c r="Q21" s="259">
        <v>20.33</v>
      </c>
      <c r="R21" s="259">
        <v>20.08</v>
      </c>
      <c r="S21" s="259" t="s">
        <v>318</v>
      </c>
    </row>
    <row r="22" spans="1:19" ht="19.5" customHeight="1">
      <c r="A22" s="163" t="s">
        <v>202</v>
      </c>
      <c r="B22" s="189">
        <v>4.3</v>
      </c>
      <c r="C22" s="189">
        <v>4.51</v>
      </c>
      <c r="D22" s="189">
        <v>4.67</v>
      </c>
      <c r="E22" s="189">
        <v>4.76</v>
      </c>
      <c r="F22" s="189">
        <v>4.88</v>
      </c>
      <c r="G22" s="189">
        <v>4.83</v>
      </c>
      <c r="H22" s="189">
        <v>4.65</v>
      </c>
      <c r="I22" s="189">
        <v>5.01</v>
      </c>
      <c r="J22" s="190">
        <v>5.14</v>
      </c>
      <c r="K22" s="189">
        <v>5.34</v>
      </c>
      <c r="L22" s="189">
        <v>5.53</v>
      </c>
      <c r="M22" s="189">
        <v>5.64</v>
      </c>
      <c r="N22" s="189">
        <v>5.81</v>
      </c>
      <c r="O22" s="189">
        <v>6.02</v>
      </c>
      <c r="P22" s="189">
        <v>6.1</v>
      </c>
      <c r="Q22" s="189">
        <v>6.23</v>
      </c>
      <c r="R22" s="189">
        <v>6.43</v>
      </c>
      <c r="S22" s="189">
        <v>6.43</v>
      </c>
    </row>
    <row r="23" spans="1:19" ht="16.5" customHeight="1">
      <c r="A23" s="162"/>
      <c r="B23" s="166"/>
      <c r="C23" s="166"/>
      <c r="D23" s="166"/>
      <c r="E23" s="166"/>
      <c r="F23" s="166"/>
      <c r="G23" s="166"/>
      <c r="H23" s="166"/>
      <c r="I23" s="166"/>
      <c r="J23" s="167"/>
      <c r="K23" s="166"/>
      <c r="L23" s="166"/>
      <c r="M23" s="166"/>
      <c r="N23" s="166"/>
      <c r="O23" s="166"/>
      <c r="P23" s="166"/>
      <c r="Q23" s="166"/>
      <c r="R23" s="166"/>
      <c r="S23" s="166"/>
    </row>
    <row r="24" spans="1:19" ht="21.75" customHeight="1">
      <c r="A24" s="169" t="s">
        <v>329</v>
      </c>
      <c r="B24" s="198">
        <v>11.47</v>
      </c>
      <c r="C24" s="197">
        <v>9.41</v>
      </c>
      <c r="D24" s="197">
        <v>7.56</v>
      </c>
      <c r="E24" s="306">
        <v>6.08</v>
      </c>
      <c r="F24" s="306">
        <v>5.569</v>
      </c>
      <c r="G24" s="306">
        <v>5.376</v>
      </c>
      <c r="H24" s="306">
        <v>5.414</v>
      </c>
      <c r="I24" s="306">
        <v>13.25</v>
      </c>
      <c r="J24" s="307">
        <v>15.417</v>
      </c>
      <c r="K24" s="306">
        <v>11.855</v>
      </c>
      <c r="L24" s="306">
        <v>18.47</v>
      </c>
      <c r="M24" s="306">
        <v>13.202</v>
      </c>
      <c r="N24" s="306">
        <v>15.766</v>
      </c>
      <c r="O24" s="306">
        <v>11.098</v>
      </c>
      <c r="P24" s="306">
        <v>11.34</v>
      </c>
      <c r="Q24" s="306">
        <v>10.063</v>
      </c>
      <c r="R24" s="306">
        <v>15.591</v>
      </c>
      <c r="S24" s="306">
        <v>16.871</v>
      </c>
    </row>
    <row r="25" spans="1:19" ht="17.25" customHeight="1">
      <c r="A25" s="162"/>
      <c r="B25" s="166"/>
      <c r="C25" s="166"/>
      <c r="D25" s="166"/>
      <c r="E25" s="166"/>
      <c r="F25" s="166"/>
      <c r="G25" s="166"/>
      <c r="H25" s="166"/>
      <c r="I25" s="166"/>
      <c r="J25" s="167"/>
      <c r="K25" s="166"/>
      <c r="L25" s="166"/>
      <c r="M25" s="166"/>
      <c r="N25" s="166"/>
      <c r="O25" s="166"/>
      <c r="P25" s="166"/>
      <c r="Q25" s="166"/>
      <c r="R25" s="166"/>
      <c r="S25" s="166"/>
    </row>
    <row r="26" spans="1:19" ht="21.75" customHeight="1">
      <c r="A26" s="217" t="s">
        <v>171</v>
      </c>
      <c r="B26" s="170">
        <v>682</v>
      </c>
      <c r="C26" s="170">
        <v>596</v>
      </c>
      <c r="D26" s="170">
        <v>688</v>
      </c>
      <c r="E26" s="170">
        <v>746</v>
      </c>
      <c r="F26" s="170">
        <v>898</v>
      </c>
      <c r="G26" s="170">
        <v>824</v>
      </c>
      <c r="H26" s="178">
        <v>550</v>
      </c>
      <c r="I26" s="179">
        <v>1226</v>
      </c>
      <c r="J26" s="179">
        <v>1282</v>
      </c>
      <c r="K26" s="180">
        <v>1680</v>
      </c>
      <c r="L26" s="180">
        <v>2147</v>
      </c>
      <c r="M26" s="180">
        <v>2561</v>
      </c>
      <c r="N26" s="180">
        <v>2843</v>
      </c>
      <c r="O26" s="180">
        <v>2846</v>
      </c>
      <c r="P26" s="180">
        <v>2714</v>
      </c>
      <c r="Q26" s="180">
        <v>2894</v>
      </c>
      <c r="R26" s="180">
        <v>3357</v>
      </c>
      <c r="S26" s="180">
        <v>4008</v>
      </c>
    </row>
    <row r="27" spans="1:19" ht="19.5" customHeight="1">
      <c r="A27" s="163" t="s">
        <v>169</v>
      </c>
      <c r="B27" s="218">
        <v>412</v>
      </c>
      <c r="C27" s="218">
        <v>384</v>
      </c>
      <c r="D27" s="218">
        <v>496</v>
      </c>
      <c r="E27" s="218">
        <v>718</v>
      </c>
      <c r="F27" s="218">
        <v>855</v>
      </c>
      <c r="G27" s="218">
        <v>693</v>
      </c>
      <c r="H27" s="219">
        <v>524</v>
      </c>
      <c r="I27" s="220">
        <v>1201</v>
      </c>
      <c r="J27" s="220">
        <v>1249</v>
      </c>
      <c r="K27" s="221">
        <v>1579</v>
      </c>
      <c r="L27" s="221">
        <v>2026</v>
      </c>
      <c r="M27" s="221">
        <v>2441</v>
      </c>
      <c r="N27" s="221">
        <v>2673</v>
      </c>
      <c r="O27" s="221">
        <v>2673</v>
      </c>
      <c r="P27" s="221">
        <v>2539</v>
      </c>
      <c r="Q27" s="221">
        <v>2734</v>
      </c>
      <c r="R27" s="221">
        <v>3180</v>
      </c>
      <c r="S27" s="221">
        <v>3825</v>
      </c>
    </row>
    <row r="28" spans="1:19" s="182" customFormat="1" ht="19.5" customHeight="1">
      <c r="A28" s="181" t="s">
        <v>170</v>
      </c>
      <c r="B28" s="189">
        <v>1.5</v>
      </c>
      <c r="C28" s="189">
        <v>2</v>
      </c>
      <c r="D28" s="189">
        <v>4</v>
      </c>
      <c r="E28" s="189">
        <v>4</v>
      </c>
      <c r="F28" s="189">
        <v>8</v>
      </c>
      <c r="G28" s="189">
        <v>1.6</v>
      </c>
      <c r="H28" s="189">
        <v>3.49</v>
      </c>
      <c r="I28" s="189">
        <v>5</v>
      </c>
      <c r="J28" s="190">
        <v>8.4</v>
      </c>
      <c r="K28" s="189">
        <v>5.5</v>
      </c>
      <c r="L28" s="189">
        <v>13</v>
      </c>
      <c r="M28" s="189">
        <v>13</v>
      </c>
      <c r="N28" s="189">
        <v>15</v>
      </c>
      <c r="O28" s="189">
        <v>15</v>
      </c>
      <c r="P28" s="189">
        <v>14</v>
      </c>
      <c r="Q28" s="189">
        <v>8</v>
      </c>
      <c r="R28" s="189">
        <v>2.5</v>
      </c>
      <c r="S28" s="189">
        <v>4</v>
      </c>
    </row>
    <row r="29" spans="1:19" ht="19.5" customHeight="1">
      <c r="A29" s="163" t="s">
        <v>308</v>
      </c>
      <c r="B29" s="189">
        <v>15.1</v>
      </c>
      <c r="C29" s="189">
        <v>15.3</v>
      </c>
      <c r="D29" s="189">
        <v>14</v>
      </c>
      <c r="E29" s="189">
        <v>16</v>
      </c>
      <c r="F29" s="189">
        <v>16</v>
      </c>
      <c r="G29" s="189">
        <v>5.1</v>
      </c>
      <c r="H29" s="189">
        <v>8</v>
      </c>
      <c r="I29" s="189">
        <v>8</v>
      </c>
      <c r="J29" s="190">
        <v>12</v>
      </c>
      <c r="K29" s="189">
        <v>7.5</v>
      </c>
      <c r="L29" s="189">
        <v>12</v>
      </c>
      <c r="M29" s="189">
        <v>12</v>
      </c>
      <c r="N29" s="189">
        <v>15.3</v>
      </c>
      <c r="O29" s="189">
        <v>15.3</v>
      </c>
      <c r="P29" s="189">
        <v>15</v>
      </c>
      <c r="Q29" s="189">
        <v>12</v>
      </c>
      <c r="R29" s="189">
        <v>0</v>
      </c>
      <c r="S29" s="189">
        <v>6.5</v>
      </c>
    </row>
    <row r="30" spans="1:19" ht="17.25" customHeight="1">
      <c r="A30" s="332"/>
      <c r="B30" s="166"/>
      <c r="C30" s="166"/>
      <c r="D30" s="166"/>
      <c r="E30" s="166"/>
      <c r="F30" s="166"/>
      <c r="G30" s="166"/>
      <c r="H30" s="166"/>
      <c r="I30" s="166"/>
      <c r="J30" s="167"/>
      <c r="K30" s="166"/>
      <c r="L30" s="168"/>
      <c r="M30" s="168"/>
      <c r="N30" s="168"/>
      <c r="O30" s="168"/>
      <c r="P30" s="168"/>
      <c r="Q30" s="168"/>
      <c r="R30" s="168"/>
      <c r="S30" s="168"/>
    </row>
    <row r="31" spans="1:19" ht="21.75" customHeight="1">
      <c r="A31" s="177" t="s">
        <v>278</v>
      </c>
      <c r="B31" s="482">
        <v>20.67</v>
      </c>
      <c r="C31" s="482">
        <v>22.74</v>
      </c>
      <c r="D31" s="482">
        <v>26.87</v>
      </c>
      <c r="E31" s="482">
        <v>20.28</v>
      </c>
      <c r="F31" s="482">
        <v>25.77</v>
      </c>
      <c r="G31" s="482">
        <v>32.04</v>
      </c>
      <c r="H31" s="482">
        <v>29.86</v>
      </c>
      <c r="I31" s="482">
        <v>29.27</v>
      </c>
      <c r="J31" s="482">
        <v>30.17</v>
      </c>
      <c r="K31" s="476">
        <v>30.37</v>
      </c>
      <c r="L31" s="476">
        <v>29.5</v>
      </c>
      <c r="M31" s="476">
        <v>30.46</v>
      </c>
      <c r="N31" s="476">
        <v>31.65</v>
      </c>
      <c r="O31" s="476">
        <v>34.56</v>
      </c>
      <c r="P31" s="476">
        <v>32.14</v>
      </c>
      <c r="Q31" s="476">
        <v>25.93</v>
      </c>
      <c r="R31" s="476">
        <v>29.41</v>
      </c>
      <c r="S31" s="476" t="s">
        <v>397</v>
      </c>
    </row>
    <row r="32" spans="1:19" ht="21.75" customHeight="1">
      <c r="A32" s="183" t="s">
        <v>320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77"/>
      <c r="L32" s="477"/>
      <c r="M32" s="477"/>
      <c r="N32" s="477"/>
      <c r="O32" s="477"/>
      <c r="P32" s="477"/>
      <c r="Q32" s="477"/>
      <c r="R32" s="477"/>
      <c r="S32" s="477"/>
    </row>
    <row r="33" spans="1:19" ht="17.25" customHeight="1">
      <c r="A33" s="184"/>
      <c r="B33" s="173"/>
      <c r="C33" s="173"/>
      <c r="D33" s="173"/>
      <c r="E33" s="173"/>
      <c r="F33" s="173"/>
      <c r="G33" s="173"/>
      <c r="H33" s="173"/>
      <c r="I33" s="173"/>
      <c r="J33" s="185"/>
      <c r="K33" s="175"/>
      <c r="L33" s="166"/>
      <c r="M33" s="166"/>
      <c r="N33" s="166"/>
      <c r="O33" s="166"/>
      <c r="P33" s="166"/>
      <c r="Q33" s="166"/>
      <c r="R33" s="166"/>
      <c r="S33" s="166"/>
    </row>
    <row r="34" spans="1:19" ht="21.75" customHeight="1">
      <c r="A34" s="177" t="s">
        <v>151</v>
      </c>
      <c r="B34" s="482">
        <v>13.14</v>
      </c>
      <c r="C34" s="482">
        <v>11.97</v>
      </c>
      <c r="D34" s="482">
        <v>11.92</v>
      </c>
      <c r="E34" s="482">
        <v>8.57</v>
      </c>
      <c r="F34" s="482">
        <v>5.86</v>
      </c>
      <c r="G34" s="482">
        <v>5.51</v>
      </c>
      <c r="H34" s="482">
        <v>4.99</v>
      </c>
      <c r="I34" s="482">
        <v>5.21</v>
      </c>
      <c r="J34" s="482">
        <v>6.64</v>
      </c>
      <c r="K34" s="476">
        <v>6.75</v>
      </c>
      <c r="L34" s="476">
        <v>6.6</v>
      </c>
      <c r="M34" s="476">
        <v>6.59</v>
      </c>
      <c r="N34" s="476">
        <v>6.61</v>
      </c>
      <c r="O34" s="476">
        <v>7.54</v>
      </c>
      <c r="P34" s="476">
        <v>9.23</v>
      </c>
      <c r="Q34" s="476">
        <v>6.74</v>
      </c>
      <c r="R34" s="476">
        <v>5.28</v>
      </c>
      <c r="S34" s="476" t="s">
        <v>399</v>
      </c>
    </row>
    <row r="35" spans="1:19" ht="21" customHeight="1">
      <c r="A35" s="183" t="s">
        <v>321</v>
      </c>
      <c r="B35" s="483"/>
      <c r="C35" s="483"/>
      <c r="D35" s="483"/>
      <c r="E35" s="483"/>
      <c r="F35" s="483"/>
      <c r="G35" s="483"/>
      <c r="H35" s="483"/>
      <c r="I35" s="483"/>
      <c r="J35" s="483"/>
      <c r="K35" s="477"/>
      <c r="L35" s="477"/>
      <c r="M35" s="477"/>
      <c r="N35" s="477"/>
      <c r="O35" s="477"/>
      <c r="P35" s="477"/>
      <c r="Q35" s="477"/>
      <c r="R35" s="477"/>
      <c r="S35" s="477"/>
    </row>
    <row r="36" spans="1:19" ht="17.25" customHeight="1">
      <c r="A36" s="184"/>
      <c r="B36" s="175"/>
      <c r="C36" s="175"/>
      <c r="D36" s="175"/>
      <c r="E36" s="175"/>
      <c r="F36" s="175"/>
      <c r="G36" s="175"/>
      <c r="H36" s="175"/>
      <c r="I36" s="175"/>
      <c r="J36" s="176"/>
      <c r="K36" s="175"/>
      <c r="L36" s="166"/>
      <c r="M36" s="166"/>
      <c r="N36" s="166"/>
      <c r="O36" s="166"/>
      <c r="P36" s="166"/>
      <c r="Q36" s="166"/>
      <c r="R36" s="166"/>
      <c r="S36" s="166"/>
    </row>
    <row r="37" spans="1:19" ht="21.75" customHeight="1">
      <c r="A37" s="186" t="s">
        <v>168</v>
      </c>
      <c r="B37" s="484">
        <v>212.77</v>
      </c>
      <c r="C37" s="484">
        <v>164.03</v>
      </c>
      <c r="D37" s="484">
        <v>183.28</v>
      </c>
      <c r="E37" s="484">
        <v>163.81</v>
      </c>
      <c r="F37" s="484">
        <v>117.97</v>
      </c>
      <c r="G37" s="484">
        <v>129.88</v>
      </c>
      <c r="H37" s="484">
        <v>173.84</v>
      </c>
      <c r="I37" s="484">
        <v>217.27</v>
      </c>
      <c r="J37" s="484">
        <v>281.13</v>
      </c>
      <c r="K37" s="480">
        <v>250.33</v>
      </c>
      <c r="L37" s="486">
        <v>252.43</v>
      </c>
      <c r="M37" s="480">
        <v>260.37</v>
      </c>
      <c r="N37" s="480">
        <v>263.2</v>
      </c>
      <c r="O37" s="480">
        <v>310.91</v>
      </c>
      <c r="P37" s="480">
        <v>494.95</v>
      </c>
      <c r="Q37" s="480">
        <v>390.03</v>
      </c>
      <c r="R37" s="480">
        <v>288.93</v>
      </c>
      <c r="S37" s="480" t="s">
        <v>398</v>
      </c>
    </row>
    <row r="38" spans="1:19" ht="21" customHeight="1" thickBot="1">
      <c r="A38" s="199" t="s">
        <v>319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1"/>
      <c r="L38" s="487"/>
      <c r="M38" s="481"/>
      <c r="N38" s="481"/>
      <c r="O38" s="481"/>
      <c r="P38" s="481"/>
      <c r="Q38" s="481"/>
      <c r="R38" s="481"/>
      <c r="S38" s="481"/>
    </row>
    <row r="39" ht="18" customHeight="1">
      <c r="A39" s="129" t="s">
        <v>156</v>
      </c>
    </row>
    <row r="40" ht="18" customHeight="1">
      <c r="A40" s="331" t="s">
        <v>388</v>
      </c>
    </row>
    <row r="41" ht="18" customHeight="1">
      <c r="A41" s="331" t="s">
        <v>391</v>
      </c>
    </row>
    <row r="42" ht="18" customHeight="1">
      <c r="A42" s="331" t="s">
        <v>294</v>
      </c>
    </row>
    <row r="43" ht="18" customHeight="1">
      <c r="A43" s="331" t="s">
        <v>392</v>
      </c>
    </row>
  </sheetData>
  <sheetProtection/>
  <mergeCells count="75">
    <mergeCell ref="A8:S8"/>
    <mergeCell ref="R10:R11"/>
    <mergeCell ref="R31:R32"/>
    <mergeCell ref="A10:A11"/>
    <mergeCell ref="L10:L11"/>
    <mergeCell ref="K10:K11"/>
    <mergeCell ref="G10:G11"/>
    <mergeCell ref="F10:F11"/>
    <mergeCell ref="H31:H32"/>
    <mergeCell ref="J10:J11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I10:I11"/>
    <mergeCell ref="F34:F35"/>
    <mergeCell ref="G34:G35"/>
    <mergeCell ref="H10:H11"/>
    <mergeCell ref="F31:F32"/>
    <mergeCell ref="G31:G32"/>
    <mergeCell ref="H34:H35"/>
    <mergeCell ref="B37:B38"/>
    <mergeCell ref="C37:C38"/>
    <mergeCell ref="D37:D38"/>
    <mergeCell ref="E37:E38"/>
    <mergeCell ref="B34:B35"/>
    <mergeCell ref="C34:C35"/>
    <mergeCell ref="D34:D35"/>
    <mergeCell ref="E34:E35"/>
    <mergeCell ref="B31:B32"/>
    <mergeCell ref="C31:C32"/>
    <mergeCell ref="D31:D32"/>
    <mergeCell ref="E31:E32"/>
    <mergeCell ref="J37:J38"/>
    <mergeCell ref="I34:I35"/>
    <mergeCell ref="J34:J35"/>
    <mergeCell ref="I31:I32"/>
    <mergeCell ref="J31:J32"/>
    <mergeCell ref="F37:F38"/>
    <mergeCell ref="O37:O38"/>
    <mergeCell ref="N34:N35"/>
    <mergeCell ref="M37:M38"/>
    <mergeCell ref="P34:P35"/>
    <mergeCell ref="P37:P38"/>
    <mergeCell ref="D10:D11"/>
    <mergeCell ref="E10:E11"/>
    <mergeCell ref="G37:G38"/>
    <mergeCell ref="H37:H38"/>
    <mergeCell ref="I37:I38"/>
    <mergeCell ref="S37:S38"/>
    <mergeCell ref="Q34:Q35"/>
    <mergeCell ref="Q37:Q38"/>
    <mergeCell ref="M10:M11"/>
    <mergeCell ref="M31:M32"/>
    <mergeCell ref="Q10:Q11"/>
    <mergeCell ref="Q31:Q32"/>
    <mergeCell ref="P10:P11"/>
    <mergeCell ref="P31:P32"/>
    <mergeCell ref="N10:N11"/>
    <mergeCell ref="A6:S6"/>
    <mergeCell ref="S10:S11"/>
    <mergeCell ref="S31:S32"/>
    <mergeCell ref="S34:S35"/>
    <mergeCell ref="N31:N32"/>
    <mergeCell ref="O10:O11"/>
    <mergeCell ref="O31:O32"/>
    <mergeCell ref="O34:O35"/>
    <mergeCell ref="B10:B11"/>
    <mergeCell ref="C10:C11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56" customWidth="1"/>
    <col min="2" max="2" width="7.00390625" style="56" customWidth="1"/>
    <col min="3" max="3" width="9.7109375" style="56" customWidth="1"/>
    <col min="4" max="4" width="9.28125" style="56" customWidth="1"/>
    <col min="5" max="5" width="9.57421875" style="56" customWidth="1"/>
    <col min="6" max="6" width="9.00390625" style="56" customWidth="1"/>
    <col min="7" max="7" width="9.7109375" style="56" customWidth="1"/>
    <col min="8" max="8" width="9.00390625" style="56" customWidth="1"/>
    <col min="9" max="9" width="12.421875" style="56" customWidth="1"/>
    <col min="10" max="10" width="11.7109375" style="102" customWidth="1"/>
    <col min="11" max="12" width="9.140625" style="56" customWidth="1"/>
    <col min="13" max="13" width="11.8515625" style="56" customWidth="1"/>
    <col min="14" max="16384" width="9.140625" style="56" customWidth="1"/>
  </cols>
  <sheetData>
    <row r="1" spans="1:13" ht="13.5" thickBot="1">
      <c r="A1" s="53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54"/>
    </row>
    <row r="2" spans="1:13" ht="15" customHeight="1" thickBot="1">
      <c r="A2" s="494" t="s">
        <v>102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6"/>
    </row>
    <row r="3" spans="1:13" ht="17.25" customHeight="1">
      <c r="A3" s="503" t="s">
        <v>103</v>
      </c>
      <c r="B3" s="504"/>
      <c r="C3" s="505"/>
      <c r="D3" s="509" t="s">
        <v>104</v>
      </c>
      <c r="E3" s="510"/>
      <c r="F3" s="57" t="s">
        <v>105</v>
      </c>
      <c r="G3" s="491" t="s">
        <v>106</v>
      </c>
      <c r="H3" s="492"/>
      <c r="I3" s="492"/>
      <c r="J3" s="493"/>
      <c r="K3" s="491" t="s">
        <v>107</v>
      </c>
      <c r="L3" s="492"/>
      <c r="M3" s="493"/>
    </row>
    <row r="4" spans="1:13" ht="21" customHeight="1">
      <c r="A4" s="506"/>
      <c r="B4" s="507"/>
      <c r="C4" s="508"/>
      <c r="D4" s="58" t="s">
        <v>108</v>
      </c>
      <c r="E4" s="59" t="s">
        <v>109</v>
      </c>
      <c r="F4" s="60" t="s">
        <v>110</v>
      </c>
      <c r="G4" s="58" t="s">
        <v>111</v>
      </c>
      <c r="H4" s="61" t="s">
        <v>109</v>
      </c>
      <c r="I4" s="62" t="s">
        <v>112</v>
      </c>
      <c r="J4" s="63" t="s">
        <v>113</v>
      </c>
      <c r="K4" s="58" t="s">
        <v>111</v>
      </c>
      <c r="L4" s="61" t="s">
        <v>109</v>
      </c>
      <c r="M4" s="63" t="s">
        <v>114</v>
      </c>
    </row>
    <row r="5" spans="1:13" ht="15" customHeight="1">
      <c r="A5" s="501" t="s">
        <v>46</v>
      </c>
      <c r="B5" s="501"/>
      <c r="C5" s="502"/>
      <c r="D5" s="64">
        <v>852</v>
      </c>
      <c r="E5" s="65">
        <f aca="true" t="shared" si="0" ref="E5:E19">D5*100</f>
        <v>85200</v>
      </c>
      <c r="F5" s="66">
        <v>190</v>
      </c>
      <c r="G5" s="64">
        <v>819</v>
      </c>
      <c r="H5" s="67">
        <f aca="true" t="shared" si="1" ref="H5:H11">G5*100</f>
        <v>81900</v>
      </c>
      <c r="I5" s="68">
        <v>374100</v>
      </c>
      <c r="J5" s="69">
        <f aca="true" t="shared" si="2" ref="J5:J12">I5/H5</f>
        <v>4.5677655677655675</v>
      </c>
      <c r="K5" s="64">
        <v>274</v>
      </c>
      <c r="L5" s="67">
        <f aca="true" t="shared" si="3" ref="L5:L11">K5*100</f>
        <v>27400</v>
      </c>
      <c r="M5" s="69">
        <f aca="true" t="shared" si="4" ref="M5:M11">L5*190</f>
        <v>5206000</v>
      </c>
    </row>
    <row r="6" spans="1:13" ht="15" customHeight="1">
      <c r="A6" s="499" t="s">
        <v>44</v>
      </c>
      <c r="B6" s="499"/>
      <c r="C6" s="500"/>
      <c r="D6" s="70">
        <v>740</v>
      </c>
      <c r="E6" s="71">
        <f t="shared" si="0"/>
        <v>74000</v>
      </c>
      <c r="F6" s="66">
        <v>190</v>
      </c>
      <c r="G6" s="70">
        <v>127</v>
      </c>
      <c r="H6" s="67">
        <f t="shared" si="1"/>
        <v>12700</v>
      </c>
      <c r="I6" s="72">
        <v>12065</v>
      </c>
      <c r="J6" s="73">
        <f t="shared" si="2"/>
        <v>0.95</v>
      </c>
      <c r="K6" s="70">
        <v>10</v>
      </c>
      <c r="L6" s="67">
        <f t="shared" si="3"/>
        <v>1000</v>
      </c>
      <c r="M6" s="69">
        <f t="shared" si="4"/>
        <v>190000</v>
      </c>
    </row>
    <row r="7" spans="1:13" ht="15" customHeight="1">
      <c r="A7" s="499" t="s">
        <v>43</v>
      </c>
      <c r="B7" s="499"/>
      <c r="C7" s="500"/>
      <c r="D7" s="70">
        <v>6480</v>
      </c>
      <c r="E7" s="71">
        <f t="shared" si="0"/>
        <v>648000</v>
      </c>
      <c r="F7" s="66">
        <v>190</v>
      </c>
      <c r="G7" s="70">
        <v>5947</v>
      </c>
      <c r="H7" s="67">
        <f t="shared" si="1"/>
        <v>594700</v>
      </c>
      <c r="I7" s="72">
        <v>3809920</v>
      </c>
      <c r="J7" s="73">
        <f t="shared" si="2"/>
        <v>6.406457037161594</v>
      </c>
      <c r="K7" s="70">
        <v>1621</v>
      </c>
      <c r="L7" s="67">
        <f t="shared" si="3"/>
        <v>162100</v>
      </c>
      <c r="M7" s="69">
        <f t="shared" si="4"/>
        <v>30799000</v>
      </c>
    </row>
    <row r="8" spans="1:13" ht="15" customHeight="1">
      <c r="A8" s="499" t="s">
        <v>72</v>
      </c>
      <c r="B8" s="499"/>
      <c r="C8" s="500"/>
      <c r="D8" s="70">
        <v>1080</v>
      </c>
      <c r="E8" s="71">
        <f t="shared" si="0"/>
        <v>108000</v>
      </c>
      <c r="F8" s="66">
        <v>190</v>
      </c>
      <c r="G8" s="70">
        <v>1028</v>
      </c>
      <c r="H8" s="67">
        <f t="shared" si="1"/>
        <v>102800</v>
      </c>
      <c r="I8" s="72">
        <v>485840</v>
      </c>
      <c r="J8" s="73">
        <f t="shared" si="2"/>
        <v>4.726070038910506</v>
      </c>
      <c r="K8" s="70">
        <v>456</v>
      </c>
      <c r="L8" s="67">
        <f t="shared" si="3"/>
        <v>45600</v>
      </c>
      <c r="M8" s="69">
        <f t="shared" si="4"/>
        <v>8664000</v>
      </c>
    </row>
    <row r="9" spans="1:13" ht="15" customHeight="1">
      <c r="A9" s="499" t="s">
        <v>45</v>
      </c>
      <c r="B9" s="499"/>
      <c r="C9" s="500"/>
      <c r="D9" s="70">
        <v>1320</v>
      </c>
      <c r="E9" s="71">
        <f t="shared" si="0"/>
        <v>132000</v>
      </c>
      <c r="F9" s="66">
        <v>190</v>
      </c>
      <c r="G9" s="70">
        <v>1261</v>
      </c>
      <c r="H9" s="67">
        <f t="shared" si="1"/>
        <v>126100</v>
      </c>
      <c r="I9" s="72">
        <v>814000</v>
      </c>
      <c r="J9" s="73">
        <f t="shared" si="2"/>
        <v>6.455194290245837</v>
      </c>
      <c r="K9" s="70">
        <v>352</v>
      </c>
      <c r="L9" s="67">
        <f t="shared" si="3"/>
        <v>35200</v>
      </c>
      <c r="M9" s="69">
        <f t="shared" si="4"/>
        <v>6688000</v>
      </c>
    </row>
    <row r="10" spans="1:13" ht="15" customHeight="1">
      <c r="A10" s="499" t="s">
        <v>75</v>
      </c>
      <c r="B10" s="499"/>
      <c r="C10" s="500"/>
      <c r="D10" s="70">
        <v>108</v>
      </c>
      <c r="E10" s="71">
        <f t="shared" si="0"/>
        <v>10800</v>
      </c>
      <c r="F10" s="66">
        <v>190</v>
      </c>
      <c r="G10" s="70">
        <v>51</v>
      </c>
      <c r="H10" s="67">
        <f t="shared" si="1"/>
        <v>5100</v>
      </c>
      <c r="I10" s="72">
        <v>4845</v>
      </c>
      <c r="J10" s="73">
        <f t="shared" si="2"/>
        <v>0.95</v>
      </c>
      <c r="K10" s="70">
        <v>0</v>
      </c>
      <c r="L10" s="67">
        <f t="shared" si="3"/>
        <v>0</v>
      </c>
      <c r="M10" s="69">
        <f t="shared" si="4"/>
        <v>0</v>
      </c>
    </row>
    <row r="11" spans="1:13" ht="15" customHeight="1">
      <c r="A11" s="499" t="s">
        <v>115</v>
      </c>
      <c r="B11" s="499"/>
      <c r="C11" s="500"/>
      <c r="D11" s="70">
        <v>100</v>
      </c>
      <c r="E11" s="71">
        <f t="shared" si="0"/>
        <v>10000</v>
      </c>
      <c r="F11" s="66">
        <v>190</v>
      </c>
      <c r="G11" s="70">
        <v>87</v>
      </c>
      <c r="H11" s="67">
        <f t="shared" si="1"/>
        <v>8700</v>
      </c>
      <c r="I11" s="72">
        <v>8265</v>
      </c>
      <c r="J11" s="73">
        <f t="shared" si="2"/>
        <v>0.95</v>
      </c>
      <c r="K11" s="70">
        <v>10</v>
      </c>
      <c r="L11" s="67">
        <f t="shared" si="3"/>
        <v>1000</v>
      </c>
      <c r="M11" s="69">
        <f t="shared" si="4"/>
        <v>190000</v>
      </c>
    </row>
    <row r="12" spans="1:13" s="81" customFormat="1" ht="15" customHeight="1">
      <c r="A12" s="497" t="s">
        <v>116</v>
      </c>
      <c r="B12" s="497"/>
      <c r="C12" s="498"/>
      <c r="D12" s="74">
        <v>10680</v>
      </c>
      <c r="E12" s="75">
        <f t="shared" si="0"/>
        <v>1068000</v>
      </c>
      <c r="F12" s="76"/>
      <c r="G12" s="74">
        <f>SUM(G5:G11)</f>
        <v>9320</v>
      </c>
      <c r="H12" s="77">
        <f>SUM(H5:H11)</f>
        <v>932000</v>
      </c>
      <c r="I12" s="78">
        <f>SUM(I5:I11)</f>
        <v>5509035</v>
      </c>
      <c r="J12" s="79">
        <f t="shared" si="2"/>
        <v>5.910981759656653</v>
      </c>
      <c r="K12" s="74">
        <f>SUM(K5:K11)</f>
        <v>2723</v>
      </c>
      <c r="L12" s="77">
        <f>SUM(L5:L11)</f>
        <v>272300</v>
      </c>
      <c r="M12" s="80">
        <f>SUM(M5:M11)</f>
        <v>51737000</v>
      </c>
    </row>
    <row r="13" spans="1:13" s="86" customFormat="1" ht="15" customHeight="1">
      <c r="A13" s="499" t="s">
        <v>44</v>
      </c>
      <c r="B13" s="499"/>
      <c r="C13" s="500"/>
      <c r="D13" s="82">
        <v>320</v>
      </c>
      <c r="E13" s="71">
        <f t="shared" si="0"/>
        <v>32000</v>
      </c>
      <c r="F13" s="66">
        <v>114</v>
      </c>
      <c r="G13" s="82">
        <v>0</v>
      </c>
      <c r="H13" s="83">
        <v>0</v>
      </c>
      <c r="I13" s="84">
        <v>0</v>
      </c>
      <c r="J13" s="85">
        <v>0</v>
      </c>
      <c r="K13" s="82">
        <v>0</v>
      </c>
      <c r="L13" s="83">
        <v>0</v>
      </c>
      <c r="M13" s="69">
        <f>L13*190</f>
        <v>0</v>
      </c>
    </row>
    <row r="14" spans="1:13" s="86" customFormat="1" ht="15" customHeight="1">
      <c r="A14" s="497" t="s">
        <v>117</v>
      </c>
      <c r="B14" s="497"/>
      <c r="C14" s="498"/>
      <c r="D14" s="87">
        <v>320</v>
      </c>
      <c r="E14" s="75">
        <f t="shared" si="0"/>
        <v>32000</v>
      </c>
      <c r="F14" s="76"/>
      <c r="G14" s="87">
        <v>0</v>
      </c>
      <c r="H14" s="88">
        <v>0</v>
      </c>
      <c r="I14" s="89">
        <v>0</v>
      </c>
      <c r="J14" s="79">
        <v>0</v>
      </c>
      <c r="K14" s="87">
        <v>0</v>
      </c>
      <c r="L14" s="88">
        <v>0</v>
      </c>
      <c r="M14" s="79">
        <v>0</v>
      </c>
    </row>
    <row r="15" spans="1:13" ht="15" customHeight="1">
      <c r="A15" s="499" t="s">
        <v>46</v>
      </c>
      <c r="B15" s="499"/>
      <c r="C15" s="500"/>
      <c r="D15" s="70">
        <v>210</v>
      </c>
      <c r="E15" s="71">
        <f t="shared" si="0"/>
        <v>21000</v>
      </c>
      <c r="F15" s="66">
        <v>104</v>
      </c>
      <c r="G15" s="70">
        <v>0</v>
      </c>
      <c r="H15" s="90">
        <f>G15*100</f>
        <v>0</v>
      </c>
      <c r="I15" s="72">
        <v>0</v>
      </c>
      <c r="J15" s="73">
        <v>0</v>
      </c>
      <c r="K15" s="70">
        <v>0</v>
      </c>
      <c r="L15" s="90">
        <f>K15*100</f>
        <v>0</v>
      </c>
      <c r="M15" s="69">
        <f>L15*190</f>
        <v>0</v>
      </c>
    </row>
    <row r="16" spans="1:13" ht="15" customHeight="1">
      <c r="A16" s="499" t="s">
        <v>44</v>
      </c>
      <c r="B16" s="499"/>
      <c r="C16" s="500"/>
      <c r="D16" s="70">
        <v>2560</v>
      </c>
      <c r="E16" s="71">
        <f t="shared" si="0"/>
        <v>256000</v>
      </c>
      <c r="F16" s="66">
        <v>104</v>
      </c>
      <c r="G16" s="70">
        <v>7</v>
      </c>
      <c r="H16" s="90">
        <f>G16*100</f>
        <v>700</v>
      </c>
      <c r="I16" s="72">
        <v>364</v>
      </c>
      <c r="J16" s="73">
        <f>I16/H16</f>
        <v>0.52</v>
      </c>
      <c r="K16" s="70">
        <v>0</v>
      </c>
      <c r="L16" s="90">
        <f>K16*100</f>
        <v>0</v>
      </c>
      <c r="M16" s="69">
        <f>L16*190</f>
        <v>0</v>
      </c>
    </row>
    <row r="17" spans="1:13" ht="15" customHeight="1">
      <c r="A17" s="499" t="s">
        <v>47</v>
      </c>
      <c r="B17" s="499"/>
      <c r="C17" s="500"/>
      <c r="D17" s="70">
        <v>1050</v>
      </c>
      <c r="E17" s="71">
        <f t="shared" si="0"/>
        <v>105000</v>
      </c>
      <c r="F17" s="66">
        <v>104</v>
      </c>
      <c r="G17" s="70">
        <v>30</v>
      </c>
      <c r="H17" s="90">
        <f>G17*100</f>
        <v>3000</v>
      </c>
      <c r="I17" s="72">
        <v>4160</v>
      </c>
      <c r="J17" s="73">
        <f>I17/H17</f>
        <v>1.3866666666666667</v>
      </c>
      <c r="K17" s="70">
        <v>0</v>
      </c>
      <c r="L17" s="90">
        <f>K17*100</f>
        <v>0</v>
      </c>
      <c r="M17" s="69">
        <f>L17*190</f>
        <v>0</v>
      </c>
    </row>
    <row r="18" spans="1:13" ht="15" customHeight="1">
      <c r="A18" s="499" t="s">
        <v>73</v>
      </c>
      <c r="B18" s="499"/>
      <c r="C18" s="500"/>
      <c r="D18" s="70">
        <v>180</v>
      </c>
      <c r="E18" s="71">
        <f t="shared" si="0"/>
        <v>18000</v>
      </c>
      <c r="F18" s="66">
        <v>104</v>
      </c>
      <c r="G18" s="70">
        <v>0</v>
      </c>
      <c r="H18" s="90">
        <f>G18*100</f>
        <v>0</v>
      </c>
      <c r="I18" s="72">
        <v>0</v>
      </c>
      <c r="J18" s="73">
        <v>0</v>
      </c>
      <c r="K18" s="70">
        <v>0</v>
      </c>
      <c r="L18" s="90">
        <f>K18*100</f>
        <v>0</v>
      </c>
      <c r="M18" s="69">
        <f>L18*190</f>
        <v>0</v>
      </c>
    </row>
    <row r="19" spans="1:13" ht="15" customHeight="1">
      <c r="A19" s="497" t="s">
        <v>118</v>
      </c>
      <c r="B19" s="497"/>
      <c r="C19" s="498"/>
      <c r="D19" s="74">
        <v>4000</v>
      </c>
      <c r="E19" s="75">
        <f t="shared" si="0"/>
        <v>400000</v>
      </c>
      <c r="F19" s="76"/>
      <c r="G19" s="74">
        <f>SUM(G15:G18)</f>
        <v>37</v>
      </c>
      <c r="H19" s="77">
        <f>SUM(H15:H18)</f>
        <v>3700</v>
      </c>
      <c r="I19" s="78">
        <f>SUM(I15:I18)</f>
        <v>4524</v>
      </c>
      <c r="J19" s="79">
        <f>I19/H19</f>
        <v>1.2227027027027026</v>
      </c>
      <c r="K19" s="74">
        <f>SUM(K15:K18)</f>
        <v>0</v>
      </c>
      <c r="L19" s="77">
        <f>SUM(L15:L18)</f>
        <v>0</v>
      </c>
      <c r="M19" s="80">
        <f>SUM(M15:M18)</f>
        <v>0</v>
      </c>
    </row>
    <row r="20" spans="1:13" ht="15" customHeight="1">
      <c r="A20" s="91"/>
      <c r="B20" s="92"/>
      <c r="C20" s="93"/>
      <c r="D20" s="70"/>
      <c r="E20" s="71"/>
      <c r="F20" s="94"/>
      <c r="G20" s="70"/>
      <c r="H20" s="90"/>
      <c r="I20" s="72"/>
      <c r="J20" s="73"/>
      <c r="K20" s="70"/>
      <c r="L20" s="90"/>
      <c r="M20" s="73"/>
    </row>
    <row r="21" spans="1:13" ht="15" customHeight="1" thickBot="1">
      <c r="A21" s="511" t="s">
        <v>119</v>
      </c>
      <c r="B21" s="511"/>
      <c r="C21" s="512"/>
      <c r="D21" s="95">
        <v>15000</v>
      </c>
      <c r="E21" s="96">
        <f>D21*100</f>
        <v>1500000</v>
      </c>
      <c r="F21" s="97"/>
      <c r="G21" s="95">
        <f>(G19+G12)</f>
        <v>9357</v>
      </c>
      <c r="H21" s="98">
        <f>(H19+H12)</f>
        <v>935700</v>
      </c>
      <c r="I21" s="99">
        <f>(I19+I12)</f>
        <v>5513559</v>
      </c>
      <c r="J21" s="100">
        <f>I21/H21</f>
        <v>5.89244309073421</v>
      </c>
      <c r="K21" s="95">
        <f>(K19+K12)</f>
        <v>2723</v>
      </c>
      <c r="L21" s="98">
        <f>(L19+L12)</f>
        <v>272300</v>
      </c>
      <c r="M21" s="100">
        <f>(M19+M12)</f>
        <v>51737000</v>
      </c>
    </row>
    <row r="22" ht="12.75">
      <c r="A22" s="101" t="s">
        <v>120</v>
      </c>
    </row>
    <row r="23" ht="12.75">
      <c r="A23" s="103"/>
    </row>
    <row r="24" spans="1:13" ht="13.5" thickBot="1">
      <c r="A24" s="53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</row>
    <row r="25" spans="1:13" ht="13.5" customHeight="1" thickBot="1">
      <c r="A25" s="494" t="s">
        <v>121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6"/>
    </row>
    <row r="26" spans="1:13" ht="17.25" customHeight="1">
      <c r="A26" s="503" t="s">
        <v>103</v>
      </c>
      <c r="B26" s="504"/>
      <c r="C26" s="505"/>
      <c r="D26" s="492" t="s">
        <v>104</v>
      </c>
      <c r="E26" s="513"/>
      <c r="F26" s="104" t="s">
        <v>105</v>
      </c>
      <c r="G26" s="491" t="s">
        <v>106</v>
      </c>
      <c r="H26" s="492"/>
      <c r="I26" s="492"/>
      <c r="J26" s="493"/>
      <c r="K26" s="491" t="s">
        <v>107</v>
      </c>
      <c r="L26" s="492"/>
      <c r="M26" s="493"/>
    </row>
    <row r="27" spans="1:13" ht="21" customHeight="1">
      <c r="A27" s="506"/>
      <c r="B27" s="507"/>
      <c r="C27" s="508"/>
      <c r="D27" s="58" t="s">
        <v>108</v>
      </c>
      <c r="E27" s="59" t="s">
        <v>109</v>
      </c>
      <c r="F27" s="60" t="s">
        <v>110</v>
      </c>
      <c r="G27" s="105" t="s">
        <v>111</v>
      </c>
      <c r="H27" s="61" t="s">
        <v>109</v>
      </c>
      <c r="I27" s="106" t="s">
        <v>112</v>
      </c>
      <c r="J27" s="63" t="s">
        <v>113</v>
      </c>
      <c r="K27" s="58" t="s">
        <v>111</v>
      </c>
      <c r="L27" s="61" t="s">
        <v>109</v>
      </c>
      <c r="M27" s="63" t="s">
        <v>114</v>
      </c>
    </row>
    <row r="28" spans="1:13" ht="15" customHeight="1">
      <c r="A28" s="501" t="s">
        <v>46</v>
      </c>
      <c r="B28" s="501"/>
      <c r="C28" s="502"/>
      <c r="D28" s="64">
        <v>852</v>
      </c>
      <c r="E28" s="65">
        <f aca="true" t="shared" si="5" ref="E28:E42">D28*100</f>
        <v>85200</v>
      </c>
      <c r="F28" s="66">
        <v>195</v>
      </c>
      <c r="G28" s="64">
        <v>832</v>
      </c>
      <c r="H28" s="67">
        <f aca="true" t="shared" si="6" ref="H28:H34">G28*100</f>
        <v>83200</v>
      </c>
      <c r="I28" s="68">
        <v>237352</v>
      </c>
      <c r="J28" s="69">
        <f aca="true" t="shared" si="7" ref="J28:J35">I28/H28</f>
        <v>2.8527884615384616</v>
      </c>
      <c r="K28" s="64">
        <v>394</v>
      </c>
      <c r="L28" s="67">
        <f aca="true" t="shared" si="8" ref="L28:L34">K28*100</f>
        <v>39400</v>
      </c>
      <c r="M28" s="69">
        <f aca="true" t="shared" si="9" ref="M28:M34">L28*195</f>
        <v>7683000</v>
      </c>
    </row>
    <row r="29" spans="1:13" ht="15" customHeight="1">
      <c r="A29" s="499" t="s">
        <v>44</v>
      </c>
      <c r="B29" s="499"/>
      <c r="C29" s="500"/>
      <c r="D29" s="70">
        <v>740</v>
      </c>
      <c r="E29" s="71">
        <f t="shared" si="5"/>
        <v>74000</v>
      </c>
      <c r="F29" s="66">
        <v>195</v>
      </c>
      <c r="G29" s="70">
        <v>126</v>
      </c>
      <c r="H29" s="67">
        <f t="shared" si="6"/>
        <v>12600</v>
      </c>
      <c r="I29" s="72">
        <v>15210</v>
      </c>
      <c r="J29" s="73">
        <f t="shared" si="7"/>
        <v>1.207142857142857</v>
      </c>
      <c r="K29" s="70">
        <v>87</v>
      </c>
      <c r="L29" s="67">
        <f t="shared" si="8"/>
        <v>8700</v>
      </c>
      <c r="M29" s="69">
        <f t="shared" si="9"/>
        <v>1696500</v>
      </c>
    </row>
    <row r="30" spans="1:13" ht="15" customHeight="1">
      <c r="A30" s="499" t="s">
        <v>43</v>
      </c>
      <c r="B30" s="499"/>
      <c r="C30" s="500"/>
      <c r="D30" s="70">
        <v>6480</v>
      </c>
      <c r="E30" s="71">
        <f t="shared" si="5"/>
        <v>648000</v>
      </c>
      <c r="F30" s="66">
        <v>195</v>
      </c>
      <c r="G30" s="70">
        <v>5996</v>
      </c>
      <c r="H30" s="67">
        <f t="shared" si="6"/>
        <v>599600</v>
      </c>
      <c r="I30" s="72">
        <v>3453130</v>
      </c>
      <c r="J30" s="73">
        <f t="shared" si="7"/>
        <v>5.7590560373582385</v>
      </c>
      <c r="K30" s="70">
        <v>4725</v>
      </c>
      <c r="L30" s="67">
        <f t="shared" si="8"/>
        <v>472500</v>
      </c>
      <c r="M30" s="69">
        <f t="shared" si="9"/>
        <v>92137500</v>
      </c>
    </row>
    <row r="31" spans="1:13" ht="15" customHeight="1">
      <c r="A31" s="499" t="s">
        <v>72</v>
      </c>
      <c r="B31" s="499"/>
      <c r="C31" s="500"/>
      <c r="D31" s="70">
        <v>1080</v>
      </c>
      <c r="E31" s="71">
        <f t="shared" si="5"/>
        <v>108000</v>
      </c>
      <c r="F31" s="66">
        <v>195</v>
      </c>
      <c r="G31" s="70">
        <v>1027</v>
      </c>
      <c r="H31" s="67">
        <f t="shared" si="6"/>
        <v>102700</v>
      </c>
      <c r="I31" s="72">
        <v>424200</v>
      </c>
      <c r="J31" s="73">
        <f t="shared" si="7"/>
        <v>4.13047711781889</v>
      </c>
      <c r="K31" s="70">
        <v>759</v>
      </c>
      <c r="L31" s="67">
        <f t="shared" si="8"/>
        <v>75900</v>
      </c>
      <c r="M31" s="69">
        <f t="shared" si="9"/>
        <v>14800500</v>
      </c>
    </row>
    <row r="32" spans="1:13" ht="15" customHeight="1">
      <c r="A32" s="499" t="s">
        <v>45</v>
      </c>
      <c r="B32" s="499"/>
      <c r="C32" s="500"/>
      <c r="D32" s="70">
        <v>1320</v>
      </c>
      <c r="E32" s="71">
        <f t="shared" si="5"/>
        <v>132000</v>
      </c>
      <c r="F32" s="66">
        <v>195</v>
      </c>
      <c r="G32" s="70">
        <v>1289</v>
      </c>
      <c r="H32" s="67">
        <f t="shared" si="6"/>
        <v>128900</v>
      </c>
      <c r="I32" s="72">
        <v>752400</v>
      </c>
      <c r="J32" s="73">
        <f t="shared" si="7"/>
        <v>5.837083010085338</v>
      </c>
      <c r="K32" s="70">
        <v>1080</v>
      </c>
      <c r="L32" s="67">
        <f t="shared" si="8"/>
        <v>108000</v>
      </c>
      <c r="M32" s="69">
        <f t="shared" si="9"/>
        <v>21060000</v>
      </c>
    </row>
    <row r="33" spans="1:13" ht="15" customHeight="1">
      <c r="A33" s="499" t="s">
        <v>75</v>
      </c>
      <c r="B33" s="499"/>
      <c r="C33" s="500"/>
      <c r="D33" s="70">
        <v>108</v>
      </c>
      <c r="E33" s="71">
        <f t="shared" si="5"/>
        <v>10800</v>
      </c>
      <c r="F33" s="66">
        <v>195</v>
      </c>
      <c r="G33" s="70">
        <v>23</v>
      </c>
      <c r="H33" s="67">
        <f t="shared" si="6"/>
        <v>2300</v>
      </c>
      <c r="I33" s="72">
        <v>2340</v>
      </c>
      <c r="J33" s="73">
        <f t="shared" si="7"/>
        <v>1.017391304347826</v>
      </c>
      <c r="K33" s="70">
        <v>13</v>
      </c>
      <c r="L33" s="67">
        <f t="shared" si="8"/>
        <v>1300</v>
      </c>
      <c r="M33" s="69">
        <f t="shared" si="9"/>
        <v>253500</v>
      </c>
    </row>
    <row r="34" spans="1:13" ht="15" customHeight="1">
      <c r="A34" s="499" t="s">
        <v>115</v>
      </c>
      <c r="B34" s="499"/>
      <c r="C34" s="500"/>
      <c r="D34" s="70">
        <v>100</v>
      </c>
      <c r="E34" s="71">
        <f t="shared" si="5"/>
        <v>10000</v>
      </c>
      <c r="F34" s="66">
        <v>195</v>
      </c>
      <c r="G34" s="70">
        <v>100</v>
      </c>
      <c r="H34" s="67">
        <f t="shared" si="6"/>
        <v>10000</v>
      </c>
      <c r="I34" s="72">
        <v>10000</v>
      </c>
      <c r="J34" s="73">
        <f t="shared" si="7"/>
        <v>1</v>
      </c>
      <c r="K34" s="70">
        <v>28</v>
      </c>
      <c r="L34" s="67">
        <f t="shared" si="8"/>
        <v>2800</v>
      </c>
      <c r="M34" s="69">
        <f t="shared" si="9"/>
        <v>546000</v>
      </c>
    </row>
    <row r="35" spans="1:13" ht="15" customHeight="1">
      <c r="A35" s="497" t="s">
        <v>116</v>
      </c>
      <c r="B35" s="497"/>
      <c r="C35" s="498"/>
      <c r="D35" s="74">
        <v>10680</v>
      </c>
      <c r="E35" s="75">
        <f t="shared" si="5"/>
        <v>1068000</v>
      </c>
      <c r="F35" s="76"/>
      <c r="G35" s="74">
        <f>SUM(G28:G34)</f>
        <v>9393</v>
      </c>
      <c r="H35" s="74">
        <f>SUM(H28:H34)</f>
        <v>939300</v>
      </c>
      <c r="I35" s="78">
        <v>4894632</v>
      </c>
      <c r="J35" s="79">
        <f t="shared" si="7"/>
        <v>5.210935803257745</v>
      </c>
      <c r="K35" s="74">
        <f>SUM(K28:K34)</f>
        <v>7086</v>
      </c>
      <c r="L35" s="77">
        <f>SUM(L28:L34)</f>
        <v>708600</v>
      </c>
      <c r="M35" s="80">
        <f>SUM(M28:M34)</f>
        <v>138177000</v>
      </c>
    </row>
    <row r="36" spans="1:13" ht="15" customHeight="1">
      <c r="A36" s="499" t="s">
        <v>44</v>
      </c>
      <c r="B36" s="499"/>
      <c r="C36" s="500"/>
      <c r="D36" s="82">
        <v>320</v>
      </c>
      <c r="E36" s="71">
        <f t="shared" si="5"/>
        <v>32000</v>
      </c>
      <c r="F36" s="66">
        <v>117</v>
      </c>
      <c r="G36" s="82">
        <v>8</v>
      </c>
      <c r="H36" s="90">
        <v>800</v>
      </c>
      <c r="I36" s="84">
        <v>780</v>
      </c>
      <c r="J36" s="85">
        <v>0</v>
      </c>
      <c r="K36" s="82">
        <v>0</v>
      </c>
      <c r="L36" s="83">
        <v>0</v>
      </c>
      <c r="M36" s="69">
        <f>L36*190</f>
        <v>0</v>
      </c>
    </row>
    <row r="37" spans="1:13" ht="15" customHeight="1">
      <c r="A37" s="497" t="s">
        <v>117</v>
      </c>
      <c r="B37" s="497"/>
      <c r="C37" s="498"/>
      <c r="D37" s="87">
        <v>320</v>
      </c>
      <c r="E37" s="107">
        <f t="shared" si="5"/>
        <v>32000</v>
      </c>
      <c r="F37" s="76"/>
      <c r="G37" s="87">
        <v>8</v>
      </c>
      <c r="H37" s="88">
        <v>800</v>
      </c>
      <c r="I37" s="89">
        <v>780</v>
      </c>
      <c r="J37" s="79">
        <f>I37/H37</f>
        <v>0.975</v>
      </c>
      <c r="K37" s="87">
        <v>0</v>
      </c>
      <c r="L37" s="88">
        <v>0</v>
      </c>
      <c r="M37" s="79">
        <v>0</v>
      </c>
    </row>
    <row r="38" spans="1:13" ht="15" customHeight="1">
      <c r="A38" s="499" t="s">
        <v>46</v>
      </c>
      <c r="B38" s="499"/>
      <c r="C38" s="500"/>
      <c r="D38" s="70">
        <v>210</v>
      </c>
      <c r="E38" s="71">
        <f t="shared" si="5"/>
        <v>21000</v>
      </c>
      <c r="F38" s="66">
        <v>107</v>
      </c>
      <c r="G38" s="70">
        <v>0</v>
      </c>
      <c r="H38" s="90">
        <v>0</v>
      </c>
      <c r="I38" s="72">
        <v>0</v>
      </c>
      <c r="J38" s="73">
        <v>0</v>
      </c>
      <c r="K38" s="70">
        <v>0</v>
      </c>
      <c r="L38" s="90">
        <f>K38*100</f>
        <v>0</v>
      </c>
      <c r="M38" s="69">
        <f>L38*190</f>
        <v>0</v>
      </c>
    </row>
    <row r="39" spans="1:13" ht="15" customHeight="1">
      <c r="A39" s="499" t="s">
        <v>44</v>
      </c>
      <c r="B39" s="499"/>
      <c r="C39" s="500"/>
      <c r="D39" s="70">
        <v>2560</v>
      </c>
      <c r="E39" s="71">
        <f t="shared" si="5"/>
        <v>256000</v>
      </c>
      <c r="F39" s="66">
        <v>107</v>
      </c>
      <c r="G39" s="70">
        <v>91</v>
      </c>
      <c r="H39" s="90">
        <v>9100</v>
      </c>
      <c r="I39" s="72">
        <v>4868.5</v>
      </c>
      <c r="J39" s="73">
        <f>I39/H39</f>
        <v>0.535</v>
      </c>
      <c r="K39" s="70">
        <v>0</v>
      </c>
      <c r="L39" s="90">
        <f>K39*100</f>
        <v>0</v>
      </c>
      <c r="M39" s="69">
        <f>L39*190</f>
        <v>0</v>
      </c>
    </row>
    <row r="40" spans="1:13" ht="15" customHeight="1">
      <c r="A40" s="499" t="s">
        <v>47</v>
      </c>
      <c r="B40" s="499"/>
      <c r="C40" s="500"/>
      <c r="D40" s="70">
        <v>1050</v>
      </c>
      <c r="E40" s="71">
        <f t="shared" si="5"/>
        <v>105000</v>
      </c>
      <c r="F40" s="66">
        <v>107</v>
      </c>
      <c r="G40" s="70">
        <v>20</v>
      </c>
      <c r="H40" s="90">
        <v>2000</v>
      </c>
      <c r="I40" s="72">
        <v>1590</v>
      </c>
      <c r="J40" s="73">
        <f>I40/H40</f>
        <v>0.795</v>
      </c>
      <c r="K40" s="70">
        <v>0</v>
      </c>
      <c r="L40" s="90">
        <f>K40*100</f>
        <v>0</v>
      </c>
      <c r="M40" s="69">
        <f>L40*190</f>
        <v>0</v>
      </c>
    </row>
    <row r="41" spans="1:13" ht="15" customHeight="1">
      <c r="A41" s="499" t="s">
        <v>73</v>
      </c>
      <c r="B41" s="499"/>
      <c r="C41" s="500"/>
      <c r="D41" s="70">
        <v>180</v>
      </c>
      <c r="E41" s="71">
        <f t="shared" si="5"/>
        <v>18000</v>
      </c>
      <c r="F41" s="66">
        <v>107</v>
      </c>
      <c r="G41" s="70">
        <v>0</v>
      </c>
      <c r="H41" s="90">
        <v>0</v>
      </c>
      <c r="I41" s="72">
        <v>0</v>
      </c>
      <c r="J41" s="73">
        <v>0</v>
      </c>
      <c r="K41" s="70">
        <v>0</v>
      </c>
      <c r="L41" s="90">
        <f>K41*100</f>
        <v>0</v>
      </c>
      <c r="M41" s="69">
        <f>L41*190</f>
        <v>0</v>
      </c>
    </row>
    <row r="42" spans="1:13" ht="15" customHeight="1">
      <c r="A42" s="497" t="s">
        <v>118</v>
      </c>
      <c r="B42" s="497"/>
      <c r="C42" s="498"/>
      <c r="D42" s="74">
        <v>4000</v>
      </c>
      <c r="E42" s="75">
        <f t="shared" si="5"/>
        <v>400000</v>
      </c>
      <c r="F42" s="76"/>
      <c r="G42" s="74">
        <v>111</v>
      </c>
      <c r="H42" s="77">
        <v>11100</v>
      </c>
      <c r="I42" s="78">
        <v>6458.5</v>
      </c>
      <c r="J42" s="79">
        <f>I42/H42</f>
        <v>0.5818468468468468</v>
      </c>
      <c r="K42" s="74">
        <f>SUM(K38:K41)</f>
        <v>0</v>
      </c>
      <c r="L42" s="77">
        <f>SUM(L38:L41)</f>
        <v>0</v>
      </c>
      <c r="M42" s="80">
        <f>SUM(M38:M41)</f>
        <v>0</v>
      </c>
    </row>
    <row r="43" spans="1:13" ht="15" customHeight="1">
      <c r="A43" s="91"/>
      <c r="B43" s="92"/>
      <c r="C43" s="93"/>
      <c r="D43" s="70"/>
      <c r="E43" s="71"/>
      <c r="F43" s="94"/>
      <c r="G43" s="70"/>
      <c r="H43" s="90"/>
      <c r="I43" s="72"/>
      <c r="J43" s="73"/>
      <c r="K43" s="70"/>
      <c r="L43" s="90"/>
      <c r="M43" s="73"/>
    </row>
    <row r="44" spans="1:13" ht="15" customHeight="1" thickBot="1">
      <c r="A44" s="511" t="s">
        <v>119</v>
      </c>
      <c r="B44" s="511"/>
      <c r="C44" s="512"/>
      <c r="D44" s="95">
        <v>15000</v>
      </c>
      <c r="E44" s="96">
        <f>D44*100</f>
        <v>1500000</v>
      </c>
      <c r="F44" s="97"/>
      <c r="G44" s="95">
        <f>G42+G37+G35</f>
        <v>9512</v>
      </c>
      <c r="H44" s="98">
        <f>G44*100</f>
        <v>951200</v>
      </c>
      <c r="I44" s="99">
        <v>4901870.5</v>
      </c>
      <c r="J44" s="100">
        <f>I44/H44</f>
        <v>5.153354184188394</v>
      </c>
      <c r="K44" s="95">
        <f>(K42+K35)</f>
        <v>7086</v>
      </c>
      <c r="L44" s="98">
        <f>(L42+L35)</f>
        <v>708600</v>
      </c>
      <c r="M44" s="100">
        <f>(M42+M35)</f>
        <v>138177000</v>
      </c>
    </row>
    <row r="45" ht="12.75">
      <c r="A45" s="101" t="s">
        <v>120</v>
      </c>
    </row>
  </sheetData>
  <sheetProtection/>
  <mergeCells count="42">
    <mergeCell ref="A44:C44"/>
    <mergeCell ref="A40:C40"/>
    <mergeCell ref="A30:C30"/>
    <mergeCell ref="A37:C37"/>
    <mergeCell ref="A38:C38"/>
    <mergeCell ref="A39:C39"/>
    <mergeCell ref="A32:C32"/>
    <mergeCell ref="A33:C33"/>
    <mergeCell ref="A34:C34"/>
    <mergeCell ref="A36:C36"/>
    <mergeCell ref="A29:C29"/>
    <mergeCell ref="G26:J26"/>
    <mergeCell ref="A26:C27"/>
    <mergeCell ref="D26:E26"/>
    <mergeCell ref="A41:C41"/>
    <mergeCell ref="A42:C42"/>
    <mergeCell ref="D3:E3"/>
    <mergeCell ref="G3:J3"/>
    <mergeCell ref="A35:C35"/>
    <mergeCell ref="A7:C7"/>
    <mergeCell ref="A10:C10"/>
    <mergeCell ref="A8:C8"/>
    <mergeCell ref="A21:C21"/>
    <mergeCell ref="A9:C9"/>
    <mergeCell ref="A31:C31"/>
    <mergeCell ref="A28:C28"/>
    <mergeCell ref="A12:C12"/>
    <mergeCell ref="A15:C15"/>
    <mergeCell ref="A17:C17"/>
    <mergeCell ref="A5:C5"/>
    <mergeCell ref="A6:C6"/>
    <mergeCell ref="A3:C4"/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A4">
      <selection activeCell="A9" sqref="A9"/>
    </sheetView>
  </sheetViews>
  <sheetFormatPr defaultColWidth="9.140625" defaultRowHeight="12.75"/>
  <cols>
    <col min="1" max="1" width="75.140625" style="363" customWidth="1"/>
    <col min="2" max="2" width="14.7109375" style="363" customWidth="1"/>
    <col min="3" max="3" width="13.28125" style="363" customWidth="1"/>
    <col min="4" max="4" width="14.57421875" style="363" customWidth="1"/>
    <col min="5" max="5" width="13.7109375" style="363" customWidth="1"/>
    <col min="6" max="6" width="13.57421875" style="363" customWidth="1"/>
    <col min="7" max="7" width="13.7109375" style="363" customWidth="1"/>
    <col min="8" max="8" width="13.28125" style="363" customWidth="1"/>
    <col min="9" max="9" width="13.7109375" style="363" hidden="1" customWidth="1"/>
    <col min="10" max="10" width="13.140625" style="363" hidden="1" customWidth="1"/>
    <col min="11" max="12" width="14.7109375" style="363" customWidth="1"/>
    <col min="13" max="13" width="9.140625" style="363" customWidth="1"/>
    <col min="14" max="14" width="15.28125" style="363" bestFit="1" customWidth="1"/>
    <col min="15" max="16" width="15.00390625" style="363" bestFit="1" customWidth="1"/>
    <col min="17" max="17" width="14.00390625" style="363" bestFit="1" customWidth="1"/>
    <col min="18" max="18" width="15.00390625" style="363" bestFit="1" customWidth="1"/>
    <col min="19" max="16384" width="9.140625" style="363" customWidth="1"/>
  </cols>
  <sheetData>
    <row r="1" spans="1:12" ht="15" customHeight="1">
      <c r="A1" s="514" t="s">
        <v>340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15" customHeight="1">
      <c r="A2" s="514" t="s">
        <v>341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1:12" ht="15" customHeight="1">
      <c r="A3" s="514" t="s">
        <v>342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ht="12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ht="15" customHeight="1">
      <c r="A5" s="514" t="s">
        <v>343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1:12" ht="12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2" ht="15" customHeight="1">
      <c r="A7" s="520" t="s">
        <v>344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</row>
    <row r="8" spans="1:12" ht="9.7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15" customHeight="1">
      <c r="A9" s="365" t="s">
        <v>400</v>
      </c>
      <c r="B9" s="365"/>
      <c r="C9" s="365"/>
      <c r="D9" s="364"/>
      <c r="E9" s="364"/>
      <c r="F9" s="364"/>
      <c r="G9" s="364"/>
      <c r="H9" s="364"/>
      <c r="I9" s="364"/>
      <c r="J9" s="364"/>
      <c r="K9" s="364"/>
      <c r="L9" s="366"/>
    </row>
    <row r="10" spans="1:12" ht="15" customHeight="1">
      <c r="A10" s="365"/>
      <c r="B10" s="365"/>
      <c r="C10" s="365"/>
      <c r="D10" s="364"/>
      <c r="E10" s="364"/>
      <c r="F10" s="364"/>
      <c r="G10" s="364"/>
      <c r="H10" s="364"/>
      <c r="I10" s="364"/>
      <c r="J10" s="364"/>
      <c r="K10" s="364"/>
      <c r="L10" s="366" t="s">
        <v>345</v>
      </c>
    </row>
    <row r="11" spans="1:12" ht="12.75">
      <c r="A11" s="517" t="s">
        <v>346</v>
      </c>
      <c r="B11" s="518" t="s">
        <v>347</v>
      </c>
      <c r="C11" s="521" t="s">
        <v>348</v>
      </c>
      <c r="D11" s="522"/>
      <c r="E11" s="522"/>
      <c r="F11" s="522"/>
      <c r="G11" s="522"/>
      <c r="H11" s="522"/>
      <c r="I11" s="522"/>
      <c r="J11" s="522"/>
      <c r="K11" s="517"/>
      <c r="L11" s="515" t="s">
        <v>349</v>
      </c>
    </row>
    <row r="12" spans="1:12" s="369" customFormat="1" ht="60.75" customHeight="1">
      <c r="A12" s="517"/>
      <c r="B12" s="519"/>
      <c r="C12" s="367" t="s">
        <v>350</v>
      </c>
      <c r="D12" s="368" t="s">
        <v>351</v>
      </c>
      <c r="E12" s="368" t="s">
        <v>352</v>
      </c>
      <c r="F12" s="368" t="s">
        <v>353</v>
      </c>
      <c r="G12" s="368" t="s">
        <v>354</v>
      </c>
      <c r="H12" s="368" t="s">
        <v>355</v>
      </c>
      <c r="I12" s="368" t="s">
        <v>356</v>
      </c>
      <c r="J12" s="368" t="s">
        <v>357</v>
      </c>
      <c r="K12" s="368" t="s">
        <v>358</v>
      </c>
      <c r="L12" s="516"/>
    </row>
    <row r="13" spans="1:12" ht="15" customHeight="1">
      <c r="A13" s="370" t="s">
        <v>359</v>
      </c>
      <c r="B13" s="371">
        <v>169000000</v>
      </c>
      <c r="C13" s="372">
        <v>0</v>
      </c>
      <c r="D13" s="372">
        <v>50000000</v>
      </c>
      <c r="E13" s="372">
        <v>7500000</v>
      </c>
      <c r="F13" s="372">
        <v>0</v>
      </c>
      <c r="G13" s="372">
        <v>0</v>
      </c>
      <c r="H13" s="372">
        <v>5000000</v>
      </c>
      <c r="I13" s="372">
        <v>0</v>
      </c>
      <c r="J13" s="372">
        <v>0</v>
      </c>
      <c r="K13" s="373">
        <f aca="true" t="shared" si="0" ref="K13:K38">SUM(C13:J13)</f>
        <v>62500000</v>
      </c>
      <c r="L13" s="373">
        <f aca="true" t="shared" si="1" ref="L13:L38">B13-K13</f>
        <v>106500000</v>
      </c>
    </row>
    <row r="14" spans="1:12" ht="15" customHeight="1">
      <c r="A14" s="374" t="s">
        <v>360</v>
      </c>
      <c r="B14" s="371">
        <v>117000000</v>
      </c>
      <c r="C14" s="372">
        <v>30000000</v>
      </c>
      <c r="D14" s="372">
        <v>0</v>
      </c>
      <c r="E14" s="372">
        <v>0</v>
      </c>
      <c r="F14" s="372">
        <v>1000000</v>
      </c>
      <c r="G14" s="372">
        <v>7000000</v>
      </c>
      <c r="H14" s="372">
        <v>0</v>
      </c>
      <c r="I14" s="372">
        <v>0</v>
      </c>
      <c r="J14" s="372">
        <v>0</v>
      </c>
      <c r="K14" s="373">
        <f t="shared" si="0"/>
        <v>38000000</v>
      </c>
      <c r="L14" s="373">
        <f t="shared" si="1"/>
        <v>79000000</v>
      </c>
    </row>
    <row r="15" spans="1:12" ht="15" customHeight="1">
      <c r="A15" s="374" t="s">
        <v>361</v>
      </c>
      <c r="B15" s="371">
        <v>116000000</v>
      </c>
      <c r="C15" s="372">
        <v>0</v>
      </c>
      <c r="D15" s="372">
        <v>52000000</v>
      </c>
      <c r="E15" s="372">
        <v>32000000</v>
      </c>
      <c r="F15" s="372">
        <v>17000000</v>
      </c>
      <c r="G15" s="372">
        <v>10000000</v>
      </c>
      <c r="H15" s="372">
        <v>5000000</v>
      </c>
      <c r="I15" s="372">
        <v>0</v>
      </c>
      <c r="J15" s="372">
        <v>0</v>
      </c>
      <c r="K15" s="373">
        <f t="shared" si="0"/>
        <v>116000000</v>
      </c>
      <c r="L15" s="373">
        <f t="shared" si="1"/>
        <v>0</v>
      </c>
    </row>
    <row r="16" spans="1:12" ht="15" customHeight="1">
      <c r="A16" s="374" t="s">
        <v>362</v>
      </c>
      <c r="B16" s="371">
        <v>87000000</v>
      </c>
      <c r="C16" s="372">
        <v>0</v>
      </c>
      <c r="D16" s="372">
        <v>8000000</v>
      </c>
      <c r="E16" s="372">
        <v>28719837</v>
      </c>
      <c r="F16" s="372">
        <v>19540000</v>
      </c>
      <c r="G16" s="372">
        <v>4000000</v>
      </c>
      <c r="H16" s="372">
        <v>0</v>
      </c>
      <c r="I16" s="372">
        <v>0</v>
      </c>
      <c r="J16" s="372">
        <v>0</v>
      </c>
      <c r="K16" s="373">
        <f t="shared" si="0"/>
        <v>60259837</v>
      </c>
      <c r="L16" s="373">
        <f t="shared" si="1"/>
        <v>26740163</v>
      </c>
    </row>
    <row r="17" spans="1:12" ht="15" customHeight="1">
      <c r="A17" s="375" t="s">
        <v>363</v>
      </c>
      <c r="B17" s="371">
        <v>89000000</v>
      </c>
      <c r="C17" s="372">
        <v>0</v>
      </c>
      <c r="D17" s="372">
        <v>32221568.08</v>
      </c>
      <c r="E17" s="372">
        <v>4160000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3">
        <f t="shared" si="0"/>
        <v>36381568.08</v>
      </c>
      <c r="L17" s="373">
        <f t="shared" si="1"/>
        <v>52618431.92</v>
      </c>
    </row>
    <row r="18" spans="1:12" ht="15" customHeight="1">
      <c r="A18" s="374" t="s">
        <v>364</v>
      </c>
      <c r="B18" s="371">
        <v>146000000</v>
      </c>
      <c r="C18" s="372">
        <v>20000000</v>
      </c>
      <c r="D18" s="372">
        <v>78000000</v>
      </c>
      <c r="E18" s="372">
        <v>48000000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3">
        <f t="shared" si="0"/>
        <v>146000000</v>
      </c>
      <c r="L18" s="373">
        <f t="shared" si="1"/>
        <v>0</v>
      </c>
    </row>
    <row r="19" spans="1:12" ht="15" customHeight="1">
      <c r="A19" s="374" t="s">
        <v>365</v>
      </c>
      <c r="B19" s="371">
        <v>346000000</v>
      </c>
      <c r="C19" s="372">
        <v>108000000</v>
      </c>
      <c r="D19" s="372">
        <v>57730000</v>
      </c>
      <c r="E19" s="372">
        <v>45000000</v>
      </c>
      <c r="F19" s="372">
        <v>0</v>
      </c>
      <c r="G19" s="372">
        <v>1000000</v>
      </c>
      <c r="H19" s="372">
        <v>8000000</v>
      </c>
      <c r="I19" s="372">
        <v>0</v>
      </c>
      <c r="J19" s="372">
        <v>0</v>
      </c>
      <c r="K19" s="373">
        <f t="shared" si="0"/>
        <v>219730000</v>
      </c>
      <c r="L19" s="373">
        <f t="shared" si="1"/>
        <v>126270000</v>
      </c>
    </row>
    <row r="20" spans="1:12" ht="15" customHeight="1">
      <c r="A20" s="374" t="s">
        <v>366</v>
      </c>
      <c r="B20" s="371">
        <v>8000000</v>
      </c>
      <c r="C20" s="372">
        <v>0</v>
      </c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3">
        <f t="shared" si="0"/>
        <v>0</v>
      </c>
      <c r="L20" s="373">
        <f t="shared" si="1"/>
        <v>8000000</v>
      </c>
    </row>
    <row r="21" spans="1:12" ht="15" customHeight="1">
      <c r="A21" s="374" t="s">
        <v>367</v>
      </c>
      <c r="B21" s="371">
        <v>48000000</v>
      </c>
      <c r="C21" s="372">
        <v>0</v>
      </c>
      <c r="D21" s="372">
        <v>20000000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3">
        <f t="shared" si="0"/>
        <v>20000000</v>
      </c>
      <c r="L21" s="373">
        <f t="shared" si="1"/>
        <v>28000000</v>
      </c>
    </row>
    <row r="22" spans="1:12" ht="15" customHeight="1">
      <c r="A22" s="376" t="s">
        <v>368</v>
      </c>
      <c r="B22" s="371">
        <v>740000000</v>
      </c>
      <c r="C22" s="372">
        <v>121000000</v>
      </c>
      <c r="D22" s="372">
        <v>172000000</v>
      </c>
      <c r="E22" s="372">
        <v>106000000</v>
      </c>
      <c r="F22" s="372">
        <v>58000000</v>
      </c>
      <c r="G22" s="372">
        <v>91000000</v>
      </c>
      <c r="H22" s="372">
        <v>28000000</v>
      </c>
      <c r="I22" s="372">
        <v>0</v>
      </c>
      <c r="J22" s="372">
        <v>0</v>
      </c>
      <c r="K22" s="373">
        <f t="shared" si="0"/>
        <v>576000000</v>
      </c>
      <c r="L22" s="373">
        <f t="shared" si="1"/>
        <v>164000000</v>
      </c>
    </row>
    <row r="23" spans="1:12" ht="15" customHeight="1">
      <c r="A23" s="374" t="s">
        <v>369</v>
      </c>
      <c r="B23" s="371">
        <v>208000000</v>
      </c>
      <c r="C23" s="372">
        <v>0</v>
      </c>
      <c r="D23" s="372">
        <v>67000000</v>
      </c>
      <c r="E23" s="372">
        <v>41000000</v>
      </c>
      <c r="F23" s="372">
        <v>20000000</v>
      </c>
      <c r="G23" s="372">
        <v>15000000</v>
      </c>
      <c r="H23" s="372">
        <v>55000000</v>
      </c>
      <c r="I23" s="372">
        <v>0</v>
      </c>
      <c r="J23" s="372">
        <v>0</v>
      </c>
      <c r="K23" s="373">
        <f t="shared" si="0"/>
        <v>198000000</v>
      </c>
      <c r="L23" s="373">
        <f t="shared" si="1"/>
        <v>10000000</v>
      </c>
    </row>
    <row r="24" spans="1:12" ht="15" customHeight="1">
      <c r="A24" s="377" t="s">
        <v>370</v>
      </c>
      <c r="B24" s="371">
        <v>287000000</v>
      </c>
      <c r="C24" s="372">
        <v>0</v>
      </c>
      <c r="D24" s="372">
        <v>80000000</v>
      </c>
      <c r="E24" s="372">
        <v>49000000</v>
      </c>
      <c r="F24" s="372">
        <v>27000000</v>
      </c>
      <c r="G24" s="372">
        <v>51600000</v>
      </c>
      <c r="H24" s="372">
        <v>45500000</v>
      </c>
      <c r="I24" s="372">
        <v>0</v>
      </c>
      <c r="J24" s="372">
        <v>0</v>
      </c>
      <c r="K24" s="373">
        <f t="shared" si="0"/>
        <v>253100000</v>
      </c>
      <c r="L24" s="373">
        <f t="shared" si="1"/>
        <v>33900000</v>
      </c>
    </row>
    <row r="25" spans="1:12" ht="15" customHeight="1">
      <c r="A25" s="374" t="s">
        <v>371</v>
      </c>
      <c r="B25" s="371">
        <v>63000000</v>
      </c>
      <c r="C25" s="372">
        <v>0</v>
      </c>
      <c r="D25" s="372">
        <v>10000000</v>
      </c>
      <c r="E25" s="372">
        <v>33911842.69</v>
      </c>
      <c r="F25" s="372">
        <v>0</v>
      </c>
      <c r="G25" s="372">
        <v>0</v>
      </c>
      <c r="H25" s="372">
        <v>10000000</v>
      </c>
      <c r="I25" s="372">
        <v>0</v>
      </c>
      <c r="J25" s="372">
        <v>0</v>
      </c>
      <c r="K25" s="373">
        <f t="shared" si="0"/>
        <v>53911842.69</v>
      </c>
      <c r="L25" s="373">
        <f t="shared" si="1"/>
        <v>9088157.310000002</v>
      </c>
    </row>
    <row r="26" spans="1:12" ht="15" customHeight="1">
      <c r="A26" s="374" t="s">
        <v>372</v>
      </c>
      <c r="B26" s="371">
        <v>175000000</v>
      </c>
      <c r="C26" s="372">
        <v>0</v>
      </c>
      <c r="D26" s="372">
        <v>63250000</v>
      </c>
      <c r="E26" s="372">
        <v>38000000</v>
      </c>
      <c r="F26" s="372">
        <v>12000000</v>
      </c>
      <c r="G26" s="372">
        <v>5000000</v>
      </c>
      <c r="H26" s="372">
        <v>26410558</v>
      </c>
      <c r="I26" s="372">
        <v>0</v>
      </c>
      <c r="J26" s="372">
        <v>0</v>
      </c>
      <c r="K26" s="373">
        <f t="shared" si="0"/>
        <v>144660558</v>
      </c>
      <c r="L26" s="373">
        <f t="shared" si="1"/>
        <v>30339442</v>
      </c>
    </row>
    <row r="27" spans="1:12" ht="15" customHeight="1">
      <c r="A27" s="375" t="s">
        <v>373</v>
      </c>
      <c r="B27" s="371">
        <v>155000000</v>
      </c>
      <c r="C27" s="372">
        <v>42867938.74</v>
      </c>
      <c r="D27" s="372">
        <v>30000000</v>
      </c>
      <c r="E27" s="372">
        <v>41000000</v>
      </c>
      <c r="F27" s="372">
        <v>0</v>
      </c>
      <c r="G27" s="372">
        <v>5000000</v>
      </c>
      <c r="H27" s="372">
        <v>0</v>
      </c>
      <c r="I27" s="372">
        <v>0</v>
      </c>
      <c r="J27" s="372">
        <v>0</v>
      </c>
      <c r="K27" s="373">
        <f t="shared" si="0"/>
        <v>118867938.74000001</v>
      </c>
      <c r="L27" s="373">
        <f t="shared" si="1"/>
        <v>36132061.25999999</v>
      </c>
    </row>
    <row r="28" spans="1:12" ht="15" customHeight="1">
      <c r="A28" s="376" t="s">
        <v>374</v>
      </c>
      <c r="B28" s="371">
        <v>70000000</v>
      </c>
      <c r="C28" s="372">
        <v>0</v>
      </c>
      <c r="D28" s="372">
        <v>30000000</v>
      </c>
      <c r="E28" s="372">
        <v>2500000</v>
      </c>
      <c r="F28" s="372">
        <v>0</v>
      </c>
      <c r="G28" s="372">
        <v>0</v>
      </c>
      <c r="H28" s="372">
        <v>10000000</v>
      </c>
      <c r="I28" s="372">
        <v>0</v>
      </c>
      <c r="J28" s="372">
        <v>0</v>
      </c>
      <c r="K28" s="373">
        <f t="shared" si="0"/>
        <v>42500000</v>
      </c>
      <c r="L28" s="373">
        <f t="shared" si="1"/>
        <v>27500000</v>
      </c>
    </row>
    <row r="29" spans="1:12" ht="15" customHeight="1">
      <c r="A29" s="374" t="s">
        <v>375</v>
      </c>
      <c r="B29" s="371">
        <v>144000000</v>
      </c>
      <c r="C29" s="372">
        <v>0</v>
      </c>
      <c r="D29" s="372">
        <v>83000000</v>
      </c>
      <c r="E29" s="372">
        <v>43000000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3">
        <f t="shared" si="0"/>
        <v>126000000</v>
      </c>
      <c r="L29" s="373">
        <f t="shared" si="1"/>
        <v>18000000</v>
      </c>
    </row>
    <row r="30" spans="1:12" ht="15" customHeight="1">
      <c r="A30" s="370" t="s">
        <v>376</v>
      </c>
      <c r="B30" s="371">
        <v>249000000</v>
      </c>
      <c r="C30" s="372">
        <v>22209339.06</v>
      </c>
      <c r="D30" s="372">
        <v>82440098</v>
      </c>
      <c r="E30" s="372">
        <v>56000000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3">
        <f t="shared" si="0"/>
        <v>160649437.06</v>
      </c>
      <c r="L30" s="373">
        <f t="shared" si="1"/>
        <v>88350562.94</v>
      </c>
    </row>
    <row r="31" spans="1:12" ht="15" customHeight="1">
      <c r="A31" s="374" t="s">
        <v>377</v>
      </c>
      <c r="B31" s="371">
        <v>91000000</v>
      </c>
      <c r="C31" s="372">
        <v>0</v>
      </c>
      <c r="D31" s="372">
        <v>50000000</v>
      </c>
      <c r="E31" s="372">
        <v>31400000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3">
        <f t="shared" si="0"/>
        <v>81400000</v>
      </c>
      <c r="L31" s="373">
        <f t="shared" si="1"/>
        <v>9600000</v>
      </c>
    </row>
    <row r="32" spans="1:12" ht="15" customHeight="1">
      <c r="A32" s="374" t="s">
        <v>378</v>
      </c>
      <c r="B32" s="371">
        <v>202000000</v>
      </c>
      <c r="C32" s="372">
        <v>80200000</v>
      </c>
      <c r="D32" s="372">
        <v>67400000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3">
        <f t="shared" si="0"/>
        <v>147600000</v>
      </c>
      <c r="L32" s="373">
        <f t="shared" si="1"/>
        <v>54400000</v>
      </c>
    </row>
    <row r="33" spans="1:12" ht="15" customHeight="1">
      <c r="A33" s="376" t="s">
        <v>379</v>
      </c>
      <c r="B33" s="371">
        <v>120000000</v>
      </c>
      <c r="C33" s="372">
        <v>22452800</v>
      </c>
      <c r="D33" s="372">
        <v>20000000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3">
        <f t="shared" si="0"/>
        <v>42452800</v>
      </c>
      <c r="L33" s="373">
        <f t="shared" si="1"/>
        <v>77547200</v>
      </c>
    </row>
    <row r="34" spans="1:12" ht="15" customHeight="1">
      <c r="A34" s="376" t="s">
        <v>380</v>
      </c>
      <c r="B34" s="371">
        <v>8000000</v>
      </c>
      <c r="C34" s="372">
        <v>0</v>
      </c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3">
        <f t="shared" si="0"/>
        <v>0</v>
      </c>
      <c r="L34" s="373">
        <f t="shared" si="1"/>
        <v>8000000</v>
      </c>
    </row>
    <row r="35" spans="1:12" ht="15" customHeight="1">
      <c r="A35" s="376" t="s">
        <v>381</v>
      </c>
      <c r="B35" s="371">
        <v>3000000</v>
      </c>
      <c r="C35" s="372">
        <v>0</v>
      </c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3">
        <f t="shared" si="0"/>
        <v>0</v>
      </c>
      <c r="L35" s="373">
        <f t="shared" si="1"/>
        <v>3000000</v>
      </c>
    </row>
    <row r="36" spans="1:12" ht="15" customHeight="1">
      <c r="A36" s="378" t="s">
        <v>382</v>
      </c>
      <c r="B36" s="371">
        <v>65000000</v>
      </c>
      <c r="C36" s="372">
        <v>30000000</v>
      </c>
      <c r="D36" s="372">
        <v>15000000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3">
        <f t="shared" si="0"/>
        <v>45000000</v>
      </c>
      <c r="L36" s="373">
        <f t="shared" si="1"/>
        <v>20000000</v>
      </c>
    </row>
    <row r="37" spans="1:12" ht="15" customHeight="1">
      <c r="A37" s="376" t="s">
        <v>383</v>
      </c>
      <c r="B37" s="371">
        <v>30000000</v>
      </c>
      <c r="C37" s="372">
        <v>22000000</v>
      </c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3">
        <f t="shared" si="0"/>
        <v>22000000</v>
      </c>
      <c r="L37" s="373">
        <f t="shared" si="1"/>
        <v>8000000</v>
      </c>
    </row>
    <row r="38" spans="1:12" ht="15" customHeight="1">
      <c r="A38" s="379" t="s">
        <v>384</v>
      </c>
      <c r="B38" s="371">
        <v>40000000</v>
      </c>
      <c r="C38" s="372">
        <v>10000000</v>
      </c>
      <c r="D38" s="372">
        <v>10000000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3">
        <f t="shared" si="0"/>
        <v>20000000</v>
      </c>
      <c r="L38" s="373">
        <f t="shared" si="1"/>
        <v>20000000</v>
      </c>
    </row>
    <row r="39" spans="1:12" ht="18.75" customHeight="1">
      <c r="A39" s="380" t="s">
        <v>119</v>
      </c>
      <c r="B39" s="381">
        <f aca="true" t="shared" si="2" ref="B39:L39">SUM(B13:B38)</f>
        <v>3776000000</v>
      </c>
      <c r="C39" s="382">
        <f t="shared" si="2"/>
        <v>508730077.8</v>
      </c>
      <c r="D39" s="382">
        <f t="shared" si="2"/>
        <v>1078041666.08</v>
      </c>
      <c r="E39" s="382">
        <f t="shared" si="2"/>
        <v>607191679.69</v>
      </c>
      <c r="F39" s="382">
        <f t="shared" si="2"/>
        <v>154540000</v>
      </c>
      <c r="G39" s="382">
        <f t="shared" si="2"/>
        <v>189600000</v>
      </c>
      <c r="H39" s="382">
        <f t="shared" si="2"/>
        <v>192910558</v>
      </c>
      <c r="I39" s="382">
        <f t="shared" si="2"/>
        <v>0</v>
      </c>
      <c r="J39" s="382">
        <f t="shared" si="2"/>
        <v>0</v>
      </c>
      <c r="K39" s="383">
        <f t="shared" si="2"/>
        <v>2731013981.57</v>
      </c>
      <c r="L39" s="383">
        <f t="shared" si="2"/>
        <v>1044986018.4300001</v>
      </c>
    </row>
    <row r="40" spans="1:12" ht="13.5" customHeight="1">
      <c r="A40" s="365" t="s">
        <v>385</v>
      </c>
      <c r="B40" s="365"/>
      <c r="C40" s="365"/>
      <c r="D40" s="384"/>
      <c r="E40" s="43"/>
      <c r="F40" s="43"/>
      <c r="G40" s="43"/>
      <c r="H40" s="43"/>
      <c r="I40" s="43"/>
      <c r="J40" s="43"/>
      <c r="K40" s="385"/>
      <c r="L40" s="385"/>
    </row>
    <row r="45" ht="12.75">
      <c r="B45" s="386"/>
    </row>
    <row r="46" ht="12.75">
      <c r="B46" s="386"/>
    </row>
    <row r="47" ht="12.75">
      <c r="B47" s="386"/>
    </row>
    <row r="48" ht="12.75">
      <c r="E48" s="386"/>
    </row>
    <row r="49" ht="12.75">
      <c r="E49" s="386"/>
    </row>
    <row r="50" ht="12.75">
      <c r="E50" s="386"/>
    </row>
  </sheetData>
  <sheetProtection/>
  <mergeCells count="9">
    <mergeCell ref="A1:L1"/>
    <mergeCell ref="L11:L12"/>
    <mergeCell ref="A11:A12"/>
    <mergeCell ref="B11:B12"/>
    <mergeCell ref="A2:L2"/>
    <mergeCell ref="A3:L3"/>
    <mergeCell ref="A5:L5"/>
    <mergeCell ref="A7:L7"/>
    <mergeCell ref="C11:K11"/>
  </mergeCells>
  <printOptions horizontalCentered="1"/>
  <pageMargins left="0.1968503937007874" right="0.1968503937007874" top="0.1968503937007874" bottom="0.1968503937007874" header="0.5118110236220472" footer="0.1968503937007874"/>
  <pageSetup orientation="landscape" paperSize="9" scale="70" r:id="rId1"/>
  <ignoredErrors>
    <ignoredError sqref="K13:K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12.7109375" style="342" customWidth="1"/>
    <col min="2" max="8" width="11.7109375" style="342" customWidth="1"/>
    <col min="9" max="16384" width="9.140625" style="342" customWidth="1"/>
  </cols>
  <sheetData>
    <row r="1" spans="1:8" ht="15" customHeight="1">
      <c r="A1" s="525" t="s">
        <v>77</v>
      </c>
      <c r="B1" s="525"/>
      <c r="C1" s="525"/>
      <c r="D1" s="525"/>
      <c r="E1" s="525"/>
      <c r="F1" s="525"/>
      <c r="G1" s="525"/>
      <c r="H1" s="525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 s="526" t="s">
        <v>307</v>
      </c>
      <c r="B3" s="526"/>
      <c r="C3" s="526"/>
      <c r="D3" s="526"/>
      <c r="E3" s="526"/>
      <c r="F3" s="526"/>
      <c r="G3" s="526"/>
      <c r="H3" s="526"/>
    </row>
    <row r="4" ht="15" customHeight="1"/>
    <row r="5" spans="1:8" ht="15" customHeight="1">
      <c r="A5" s="527" t="s">
        <v>297</v>
      </c>
      <c r="B5" s="527"/>
      <c r="C5" s="527"/>
      <c r="D5" s="527"/>
      <c r="E5" s="527"/>
      <c r="F5" s="527"/>
      <c r="G5" s="527"/>
      <c r="H5" s="527"/>
    </row>
    <row r="6" spans="1:8" ht="15" customHeight="1">
      <c r="A6" s="343"/>
      <c r="B6" s="343"/>
      <c r="C6" s="343"/>
      <c r="D6" s="343"/>
      <c r="E6" s="343"/>
      <c r="F6" s="343"/>
      <c r="G6" s="343"/>
      <c r="H6" s="343"/>
    </row>
    <row r="7" spans="1:8" ht="15" customHeight="1">
      <c r="A7" s="527" t="s">
        <v>123</v>
      </c>
      <c r="B7" s="527"/>
      <c r="C7" s="527"/>
      <c r="D7" s="527"/>
      <c r="E7" s="527"/>
      <c r="F7" s="527"/>
      <c r="G7" s="527"/>
      <c r="H7" s="527"/>
    </row>
    <row r="8" ht="15" customHeight="1"/>
    <row r="9" spans="1:8" ht="19.5" customHeight="1">
      <c r="A9" s="523" t="s">
        <v>298</v>
      </c>
      <c r="B9" s="528" t="s">
        <v>299</v>
      </c>
      <c r="C9" s="529"/>
      <c r="D9" s="530"/>
      <c r="E9" s="528" t="s">
        <v>305</v>
      </c>
      <c r="F9" s="529"/>
      <c r="G9" s="530"/>
      <c r="H9" s="531" t="s">
        <v>300</v>
      </c>
    </row>
    <row r="10" spans="1:8" ht="19.5" customHeight="1">
      <c r="A10" s="524"/>
      <c r="B10" s="344" t="s">
        <v>23</v>
      </c>
      <c r="C10" s="344" t="s">
        <v>26</v>
      </c>
      <c r="D10" s="344" t="s">
        <v>301</v>
      </c>
      <c r="E10" s="344" t="s">
        <v>302</v>
      </c>
      <c r="F10" s="344" t="s">
        <v>303</v>
      </c>
      <c r="G10" s="344" t="s">
        <v>301</v>
      </c>
      <c r="H10" s="532"/>
    </row>
    <row r="11" spans="1:8" ht="19.5" customHeight="1">
      <c r="A11" s="387">
        <v>2004</v>
      </c>
      <c r="B11" s="345">
        <v>7723</v>
      </c>
      <c r="C11" s="345">
        <v>783</v>
      </c>
      <c r="D11" s="345">
        <f aca="true" t="shared" si="0" ref="D11:D20">SUM(B11:C11)</f>
        <v>8506</v>
      </c>
      <c r="E11" s="345">
        <v>4290</v>
      </c>
      <c r="F11" s="345">
        <v>454</v>
      </c>
      <c r="G11" s="345">
        <f aca="true" t="shared" si="1" ref="G11:G20">SUM(E11:F11)</f>
        <v>4744</v>
      </c>
      <c r="H11" s="388">
        <f aca="true" t="shared" si="2" ref="H11:H20">D11+G11</f>
        <v>13250</v>
      </c>
    </row>
    <row r="12" spans="1:8" ht="19.5" customHeight="1">
      <c r="A12" s="389">
        <v>2005</v>
      </c>
      <c r="B12" s="345">
        <v>10872</v>
      </c>
      <c r="C12" s="345">
        <v>1172</v>
      </c>
      <c r="D12" s="345">
        <f t="shared" si="0"/>
        <v>12044</v>
      </c>
      <c r="E12" s="345">
        <v>3191</v>
      </c>
      <c r="F12" s="345">
        <v>182</v>
      </c>
      <c r="G12" s="345">
        <f t="shared" si="1"/>
        <v>3373</v>
      </c>
      <c r="H12" s="388">
        <f t="shared" si="2"/>
        <v>15417</v>
      </c>
    </row>
    <row r="13" spans="1:8" ht="19.5" customHeight="1">
      <c r="A13" s="389">
        <v>2006</v>
      </c>
      <c r="B13" s="345">
        <f>9278</f>
        <v>9278</v>
      </c>
      <c r="C13" s="345">
        <v>446</v>
      </c>
      <c r="D13" s="345">
        <f t="shared" si="0"/>
        <v>9724</v>
      </c>
      <c r="E13" s="345">
        <v>1949</v>
      </c>
      <c r="F13" s="345">
        <v>182</v>
      </c>
      <c r="G13" s="345">
        <f t="shared" si="1"/>
        <v>2131</v>
      </c>
      <c r="H13" s="388">
        <f t="shared" si="2"/>
        <v>11855</v>
      </c>
    </row>
    <row r="14" spans="1:8" ht="19.5" customHeight="1">
      <c r="A14" s="389">
        <v>2007</v>
      </c>
      <c r="B14" s="345">
        <f>16781</f>
        <v>16781</v>
      </c>
      <c r="C14" s="345">
        <v>803</v>
      </c>
      <c r="D14" s="345">
        <f t="shared" si="0"/>
        <v>17584</v>
      </c>
      <c r="E14" s="345">
        <v>704</v>
      </c>
      <c r="F14" s="345">
        <v>182</v>
      </c>
      <c r="G14" s="345">
        <f t="shared" si="1"/>
        <v>886</v>
      </c>
      <c r="H14" s="388">
        <f t="shared" si="2"/>
        <v>18470</v>
      </c>
    </row>
    <row r="15" spans="1:8" ht="19.5" customHeight="1">
      <c r="A15" s="389">
        <v>2008</v>
      </c>
      <c r="B15" s="345">
        <v>11490</v>
      </c>
      <c r="C15" s="345">
        <v>1013</v>
      </c>
      <c r="D15" s="345">
        <f t="shared" si="0"/>
        <v>12503</v>
      </c>
      <c r="E15" s="345">
        <v>521</v>
      </c>
      <c r="F15" s="345">
        <v>178</v>
      </c>
      <c r="G15" s="345">
        <f t="shared" si="1"/>
        <v>699</v>
      </c>
      <c r="H15" s="388">
        <f t="shared" si="2"/>
        <v>13202</v>
      </c>
    </row>
    <row r="16" spans="1:8" ht="19.5" customHeight="1">
      <c r="A16" s="389">
        <v>2009</v>
      </c>
      <c r="B16" s="345">
        <v>14005</v>
      </c>
      <c r="C16" s="345">
        <v>651</v>
      </c>
      <c r="D16" s="345">
        <f t="shared" si="0"/>
        <v>14656</v>
      </c>
      <c r="E16" s="345">
        <v>494</v>
      </c>
      <c r="F16" s="345">
        <v>616</v>
      </c>
      <c r="G16" s="345">
        <f t="shared" si="1"/>
        <v>1110</v>
      </c>
      <c r="H16" s="388">
        <f t="shared" si="2"/>
        <v>15766</v>
      </c>
    </row>
    <row r="17" spans="1:8" ht="19.5" customHeight="1">
      <c r="A17" s="389">
        <v>2010</v>
      </c>
      <c r="B17" s="345">
        <v>8245</v>
      </c>
      <c r="C17" s="345">
        <v>699</v>
      </c>
      <c r="D17" s="345">
        <f t="shared" si="0"/>
        <v>8944</v>
      </c>
      <c r="E17" s="345">
        <v>506</v>
      </c>
      <c r="F17" s="345">
        <v>1648</v>
      </c>
      <c r="G17" s="345">
        <f t="shared" si="1"/>
        <v>2154</v>
      </c>
      <c r="H17" s="388">
        <f t="shared" si="2"/>
        <v>11098</v>
      </c>
    </row>
    <row r="18" spans="1:8" ht="19.5" customHeight="1">
      <c r="A18" s="389">
        <v>2011</v>
      </c>
      <c r="B18" s="345">
        <v>8233</v>
      </c>
      <c r="C18" s="345">
        <v>1005</v>
      </c>
      <c r="D18" s="345">
        <f t="shared" si="0"/>
        <v>9238</v>
      </c>
      <c r="E18" s="345">
        <v>487</v>
      </c>
      <c r="F18" s="345">
        <v>1615</v>
      </c>
      <c r="G18" s="345">
        <f t="shared" si="1"/>
        <v>2102</v>
      </c>
      <c r="H18" s="388">
        <f t="shared" si="2"/>
        <v>11340</v>
      </c>
    </row>
    <row r="19" spans="1:8" ht="19.5" customHeight="1">
      <c r="A19" s="389">
        <v>2012</v>
      </c>
      <c r="B19" s="345">
        <v>7722</v>
      </c>
      <c r="C19" s="345">
        <v>693</v>
      </c>
      <c r="D19" s="345">
        <f t="shared" si="0"/>
        <v>8415</v>
      </c>
      <c r="E19" s="345">
        <v>33.419</v>
      </c>
      <c r="F19" s="345">
        <v>1614.56</v>
      </c>
      <c r="G19" s="345">
        <f t="shared" si="1"/>
        <v>1647.979</v>
      </c>
      <c r="H19" s="388">
        <f t="shared" si="2"/>
        <v>10062.979</v>
      </c>
    </row>
    <row r="20" spans="1:8" ht="19.5" customHeight="1">
      <c r="A20" s="389">
        <v>2013</v>
      </c>
      <c r="B20" s="345">
        <v>12366</v>
      </c>
      <c r="C20" s="345">
        <v>1572</v>
      </c>
      <c r="D20" s="345">
        <f t="shared" si="0"/>
        <v>13938</v>
      </c>
      <c r="E20" s="345">
        <v>33.419</v>
      </c>
      <c r="F20" s="350">
        <v>1619.6645166666665</v>
      </c>
      <c r="G20" s="345">
        <f t="shared" si="1"/>
        <v>1653.0835166666666</v>
      </c>
      <c r="H20" s="388">
        <f t="shared" si="2"/>
        <v>15591.083516666666</v>
      </c>
    </row>
    <row r="21" spans="1:8" ht="19.5" customHeight="1">
      <c r="A21" s="389">
        <v>2014</v>
      </c>
      <c r="B21" s="350">
        <v>14163</v>
      </c>
      <c r="C21" s="350">
        <v>1055</v>
      </c>
      <c r="D21" s="345">
        <f>SUM(B21:C21)</f>
        <v>15218</v>
      </c>
      <c r="E21" s="345">
        <v>33.419</v>
      </c>
      <c r="F21" s="350">
        <v>1619.6645166666665</v>
      </c>
      <c r="G21" s="345">
        <f>SUM(E21:F21)</f>
        <v>1653.0835166666666</v>
      </c>
      <c r="H21" s="388">
        <f>D21+G21</f>
        <v>16871.083516666666</v>
      </c>
    </row>
    <row r="22" spans="1:4" ht="19.5" customHeight="1">
      <c r="A22" s="346" t="s">
        <v>304</v>
      </c>
      <c r="C22" s="347"/>
      <c r="D22" s="347"/>
    </row>
    <row r="23" ht="19.5" customHeight="1">
      <c r="A23" s="348" t="s">
        <v>306</v>
      </c>
    </row>
    <row r="24" ht="12.75">
      <c r="A24" s="349"/>
    </row>
    <row r="25" ht="12.75">
      <c r="A25" s="349"/>
    </row>
    <row r="26" ht="18.75" customHeight="1"/>
    <row r="27" ht="12" customHeight="1"/>
    <row r="28" ht="15" customHeight="1"/>
    <row r="30" ht="19.5" customHeight="1"/>
    <row r="31" ht="18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4.2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8">
    <mergeCell ref="A9:A10"/>
    <mergeCell ref="A1:H1"/>
    <mergeCell ref="A3:H3"/>
    <mergeCell ref="A5:H5"/>
    <mergeCell ref="A7:H7"/>
    <mergeCell ref="B9:D9"/>
    <mergeCell ref="H9:H10"/>
    <mergeCell ref="E9:G9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ignoredErrors>
    <ignoredError sqref="E17:E20 E11 D11:D2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533" t="s">
        <v>288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 ht="15.7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43"/>
      <c r="B3" s="265"/>
      <c r="C3" s="265"/>
      <c r="D3" s="265"/>
      <c r="E3" s="265"/>
      <c r="F3" s="265"/>
      <c r="G3" s="265"/>
      <c r="H3" s="43"/>
      <c r="I3" s="43"/>
      <c r="J3" s="269"/>
      <c r="K3" s="266" t="s">
        <v>40</v>
      </c>
    </row>
    <row r="4" spans="1:11" ht="12.75">
      <c r="A4" s="395"/>
      <c r="B4" s="284">
        <v>2013</v>
      </c>
      <c r="C4" s="282">
        <v>2014</v>
      </c>
      <c r="D4" s="284">
        <v>2013</v>
      </c>
      <c r="E4" s="282">
        <v>2014</v>
      </c>
      <c r="F4" s="284">
        <v>2013</v>
      </c>
      <c r="G4" s="282">
        <v>2014</v>
      </c>
      <c r="H4" s="284">
        <v>2013</v>
      </c>
      <c r="I4" s="282">
        <v>2014</v>
      </c>
      <c r="J4" s="284">
        <v>2013</v>
      </c>
      <c r="K4" s="396">
        <v>2014</v>
      </c>
    </row>
    <row r="5" spans="1:11" ht="12.75">
      <c r="A5" s="285" t="s">
        <v>36</v>
      </c>
      <c r="B5" s="540" t="s">
        <v>41</v>
      </c>
      <c r="C5" s="541"/>
      <c r="D5" s="283" t="s">
        <v>133</v>
      </c>
      <c r="E5" s="283"/>
      <c r="F5" s="270" t="s">
        <v>25</v>
      </c>
      <c r="G5" s="271"/>
      <c r="H5" s="285" t="s">
        <v>23</v>
      </c>
      <c r="I5" s="285"/>
      <c r="J5" s="272" t="s">
        <v>85</v>
      </c>
      <c r="K5" s="285"/>
    </row>
    <row r="6" spans="1:11" ht="12.75">
      <c r="A6" s="390"/>
      <c r="B6" s="540" t="s">
        <v>37</v>
      </c>
      <c r="C6" s="541"/>
      <c r="D6" s="539" t="s">
        <v>134</v>
      </c>
      <c r="E6" s="539"/>
      <c r="F6" s="272" t="s">
        <v>289</v>
      </c>
      <c r="G6" s="273"/>
      <c r="H6" s="285" t="s">
        <v>290</v>
      </c>
      <c r="I6" s="285"/>
      <c r="J6" s="272" t="s">
        <v>130</v>
      </c>
      <c r="K6" s="285"/>
    </row>
    <row r="7" spans="1:11" ht="12.75">
      <c r="A7" s="391"/>
      <c r="B7" s="534" t="s">
        <v>131</v>
      </c>
      <c r="C7" s="535"/>
      <c r="D7" s="538" t="s">
        <v>135</v>
      </c>
      <c r="E7" s="538"/>
      <c r="F7" s="536" t="s">
        <v>95</v>
      </c>
      <c r="G7" s="537"/>
      <c r="H7" s="538" t="s">
        <v>96</v>
      </c>
      <c r="I7" s="538"/>
      <c r="J7" s="534" t="s">
        <v>96</v>
      </c>
      <c r="K7" s="538"/>
    </row>
    <row r="8" spans="1:11" ht="12.75">
      <c r="A8" s="392" t="s">
        <v>24</v>
      </c>
      <c r="B8" s="393">
        <v>341.16</v>
      </c>
      <c r="C8" s="393">
        <v>289.44</v>
      </c>
      <c r="D8" s="393">
        <v>267.21454545454543</v>
      </c>
      <c r="E8" s="393">
        <v>226.82</v>
      </c>
      <c r="F8" s="393">
        <v>308.45454545454544</v>
      </c>
      <c r="G8" s="393">
        <v>244.45</v>
      </c>
      <c r="H8" s="393">
        <v>271.1363636363636</v>
      </c>
      <c r="I8" s="393">
        <v>214.09</v>
      </c>
      <c r="J8" s="393">
        <v>260.6818181818182</v>
      </c>
      <c r="K8" s="393">
        <v>231.82</v>
      </c>
    </row>
    <row r="9" spans="1:11" ht="12.75">
      <c r="A9" s="392" t="s">
        <v>27</v>
      </c>
      <c r="B9" s="393">
        <v>317.72</v>
      </c>
      <c r="C9" s="393">
        <v>366.32</v>
      </c>
      <c r="D9" s="393">
        <v>264.98</v>
      </c>
      <c r="E9" s="393">
        <v>243.48</v>
      </c>
      <c r="F9" s="393">
        <v>303.33</v>
      </c>
      <c r="G9" s="393">
        <v>268.5</v>
      </c>
      <c r="H9" s="393">
        <v>275</v>
      </c>
      <c r="I9" s="393">
        <v>236.25</v>
      </c>
      <c r="J9" s="393">
        <v>265</v>
      </c>
      <c r="K9" s="393">
        <v>243</v>
      </c>
    </row>
    <row r="10" spans="1:11" ht="12.75">
      <c r="A10" s="392" t="s">
        <v>38</v>
      </c>
      <c r="B10" s="393">
        <v>303.42</v>
      </c>
      <c r="C10" s="393">
        <v>437.24</v>
      </c>
      <c r="D10" s="393">
        <v>253.2</v>
      </c>
      <c r="E10" s="393">
        <v>263.25</v>
      </c>
      <c r="F10" s="393">
        <v>289.25</v>
      </c>
      <c r="G10" s="393">
        <v>332.63</v>
      </c>
      <c r="H10" s="393">
        <v>269.95</v>
      </c>
      <c r="I10" s="393">
        <v>288.68</v>
      </c>
      <c r="J10" s="393">
        <v>261</v>
      </c>
      <c r="K10" s="393">
        <v>282.37</v>
      </c>
    </row>
    <row r="11" spans="1:11" ht="12.75">
      <c r="A11" s="392" t="s">
        <v>28</v>
      </c>
      <c r="B11" s="393">
        <v>300.51</v>
      </c>
      <c r="C11" s="393">
        <v>449.45</v>
      </c>
      <c r="D11" s="393">
        <v>250.32</v>
      </c>
      <c r="E11" s="393">
        <v>256.77</v>
      </c>
      <c r="F11" s="393">
        <v>280</v>
      </c>
      <c r="G11" s="393">
        <v>329.5</v>
      </c>
      <c r="H11" s="393">
        <v>262</v>
      </c>
      <c r="I11" s="393">
        <v>278</v>
      </c>
      <c r="J11" s="393">
        <v>255</v>
      </c>
      <c r="K11" s="393">
        <v>265</v>
      </c>
    </row>
    <row r="12" spans="1:11" ht="12.75">
      <c r="A12" s="392" t="s">
        <v>0</v>
      </c>
      <c r="B12" s="393">
        <v>297.25</v>
      </c>
      <c r="C12" s="393">
        <v>429.28</v>
      </c>
      <c r="D12" s="393">
        <v>250.88</v>
      </c>
      <c r="E12" s="393">
        <v>245.82</v>
      </c>
      <c r="F12" s="393">
        <v>283.43</v>
      </c>
      <c r="G12" s="393">
        <v>342.14</v>
      </c>
      <c r="H12" s="393">
        <v>264.52</v>
      </c>
      <c r="I12" s="393">
        <v>279.05</v>
      </c>
      <c r="J12" s="393">
        <v>244.76</v>
      </c>
      <c r="K12" s="393">
        <v>258.1</v>
      </c>
    </row>
    <row r="13" spans="1:11" ht="12.75">
      <c r="A13" s="392" t="s">
        <v>29</v>
      </c>
      <c r="B13" s="393">
        <v>285.71</v>
      </c>
      <c r="C13" s="393">
        <v>396.74</v>
      </c>
      <c r="D13" s="393">
        <v>245.09</v>
      </c>
      <c r="E13" s="393">
        <v>235.14</v>
      </c>
      <c r="F13" s="393">
        <v>278</v>
      </c>
      <c r="G13" s="393">
        <v>318</v>
      </c>
      <c r="H13" s="393">
        <v>263</v>
      </c>
      <c r="I13" s="393">
        <v>262.25</v>
      </c>
      <c r="J13" s="393">
        <v>241.2</v>
      </c>
      <c r="K13" s="393">
        <v>241.2</v>
      </c>
    </row>
    <row r="14" spans="1:11" ht="12.75">
      <c r="A14" s="392" t="s">
        <v>30</v>
      </c>
      <c r="B14" s="393">
        <v>287.57</v>
      </c>
      <c r="C14" s="393">
        <v>387.87</v>
      </c>
      <c r="D14" s="393">
        <v>248.91</v>
      </c>
      <c r="E14" s="393">
        <v>242.44</v>
      </c>
      <c r="F14" s="393">
        <v>272</v>
      </c>
      <c r="G14" s="393">
        <v>300.43</v>
      </c>
      <c r="H14" s="393">
        <v>258</v>
      </c>
      <c r="I14" s="393">
        <v>243.91</v>
      </c>
      <c r="J14" s="393">
        <v>240</v>
      </c>
      <c r="K14" s="393">
        <v>239.48</v>
      </c>
    </row>
    <row r="15" spans="1:11" ht="12.75">
      <c r="A15" s="392" t="s">
        <v>31</v>
      </c>
      <c r="B15" s="393">
        <v>286.17</v>
      </c>
      <c r="C15" s="393">
        <v>437.19</v>
      </c>
      <c r="D15" s="393">
        <v>253.22</v>
      </c>
      <c r="E15" s="393">
        <v>248.42</v>
      </c>
      <c r="F15" s="393">
        <v>272</v>
      </c>
      <c r="G15" s="393">
        <v>315.71</v>
      </c>
      <c r="H15" s="393">
        <v>258</v>
      </c>
      <c r="I15" s="393">
        <v>272.86</v>
      </c>
      <c r="J15" s="393">
        <v>240</v>
      </c>
      <c r="K15" s="393">
        <v>251.43</v>
      </c>
    </row>
    <row r="16" spans="1:11" ht="12.75">
      <c r="A16" s="392" t="s">
        <v>32</v>
      </c>
      <c r="B16" s="393">
        <v>273.9</v>
      </c>
      <c r="C16" s="393">
        <v>433.48</v>
      </c>
      <c r="D16" s="393">
        <v>236.24</v>
      </c>
      <c r="E16" s="393">
        <v>250.1</v>
      </c>
      <c r="F16" s="393">
        <v>258.57</v>
      </c>
      <c r="G16" s="393">
        <v>324.32</v>
      </c>
      <c r="H16" s="393">
        <v>230.81</v>
      </c>
      <c r="I16" s="393">
        <v>272.73</v>
      </c>
      <c r="J16" s="393">
        <v>240.95</v>
      </c>
      <c r="K16" s="393">
        <v>255.45</v>
      </c>
    </row>
    <row r="17" spans="1:11" ht="12.75">
      <c r="A17" s="392" t="s">
        <v>33</v>
      </c>
      <c r="B17" s="393">
        <v>253.94</v>
      </c>
      <c r="C17" s="393">
        <v>480.13</v>
      </c>
      <c r="D17" s="393">
        <v>205.23</v>
      </c>
      <c r="E17" s="393">
        <v>264.25</v>
      </c>
      <c r="F17" s="393">
        <v>243.48</v>
      </c>
      <c r="G17" s="393">
        <v>338.7</v>
      </c>
      <c r="H17" s="393">
        <v>197.22</v>
      </c>
      <c r="I17" s="393">
        <v>284.35</v>
      </c>
      <c r="J17" s="393">
        <v>240.43</v>
      </c>
      <c r="K17" s="393">
        <v>272.61</v>
      </c>
    </row>
    <row r="18" spans="1:11" ht="12.75">
      <c r="A18" s="392" t="s">
        <v>34</v>
      </c>
      <c r="B18" s="393">
        <v>247.73</v>
      </c>
      <c r="C18" s="393"/>
      <c r="D18" s="393">
        <v>198.83</v>
      </c>
      <c r="E18" s="393"/>
      <c r="F18" s="393">
        <v>224</v>
      </c>
      <c r="G18" s="393"/>
      <c r="H18" s="393">
        <v>183</v>
      </c>
      <c r="I18" s="393"/>
      <c r="J18" s="393">
        <v>202.5</v>
      </c>
      <c r="K18" s="393"/>
    </row>
    <row r="19" spans="1:11" ht="12.75">
      <c r="A19" s="392" t="s">
        <v>35</v>
      </c>
      <c r="B19" s="393">
        <v>272.1</v>
      </c>
      <c r="C19" s="393"/>
      <c r="D19" s="393">
        <v>223.11</v>
      </c>
      <c r="E19" s="393"/>
      <c r="F19" s="393">
        <v>225.26</v>
      </c>
      <c r="G19" s="393"/>
      <c r="H19" s="393">
        <v>179.47</v>
      </c>
      <c r="I19" s="393"/>
      <c r="J19" s="393">
        <v>207.63</v>
      </c>
      <c r="K19" s="393"/>
    </row>
    <row r="20" spans="1:11" ht="12.75">
      <c r="A20" s="394" t="s">
        <v>39</v>
      </c>
      <c r="B20" s="157">
        <f aca="true" t="shared" si="0" ref="B20:K20">AVERAGE(B8:B19)</f>
        <v>288.9316666666667</v>
      </c>
      <c r="C20" s="158">
        <f>AVERAGE(C8:C19)</f>
        <v>410.71400000000006</v>
      </c>
      <c r="D20" s="157">
        <f t="shared" si="0"/>
        <v>241.4353787878788</v>
      </c>
      <c r="E20" s="157">
        <f t="shared" si="0"/>
        <v>247.64899999999997</v>
      </c>
      <c r="F20" s="158">
        <f t="shared" si="0"/>
        <v>269.81454545454545</v>
      </c>
      <c r="G20" s="158">
        <f t="shared" si="0"/>
        <v>311.438</v>
      </c>
      <c r="H20" s="158">
        <f t="shared" si="0"/>
        <v>242.67553030303023</v>
      </c>
      <c r="I20" s="158">
        <f t="shared" si="0"/>
        <v>263.217</v>
      </c>
      <c r="J20" s="158">
        <f t="shared" si="0"/>
        <v>241.59598484848485</v>
      </c>
      <c r="K20" s="158">
        <f t="shared" si="0"/>
        <v>254.046</v>
      </c>
    </row>
    <row r="21" spans="1:11" ht="12.75">
      <c r="A21" s="274" t="s">
        <v>136</v>
      </c>
      <c r="B21" s="275"/>
      <c r="C21" s="275"/>
      <c r="D21" s="275"/>
      <c r="E21" s="275"/>
      <c r="F21" s="276"/>
      <c r="G21" s="275"/>
      <c r="H21" s="276"/>
      <c r="I21" s="275"/>
      <c r="J21" s="276"/>
      <c r="K21" s="275"/>
    </row>
    <row r="22" spans="1:7" ht="12.75">
      <c r="A22" s="7" t="s">
        <v>219</v>
      </c>
      <c r="B22" s="277"/>
      <c r="C22" s="277"/>
      <c r="D22" s="277"/>
      <c r="E22" s="277"/>
      <c r="F22" s="278"/>
      <c r="G22" s="279"/>
    </row>
    <row r="23" spans="1:7" ht="12.75">
      <c r="A23" s="279"/>
      <c r="B23" s="280"/>
      <c r="C23" s="281"/>
      <c r="D23" s="281"/>
      <c r="E23" s="281"/>
      <c r="F23" s="281"/>
      <c r="G23" s="279"/>
    </row>
    <row r="24" spans="1:7" ht="12.75">
      <c r="A24" s="279"/>
      <c r="B24" s="279"/>
      <c r="C24" s="279"/>
      <c r="D24" s="279"/>
      <c r="E24" s="279"/>
      <c r="F24" s="279"/>
      <c r="G24" s="279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1">
      <selection activeCell="A10" sqref="A10:B11"/>
    </sheetView>
  </sheetViews>
  <sheetFormatPr defaultColWidth="11.00390625" defaultRowHeight="12.75"/>
  <cols>
    <col min="1" max="1" width="2.57421875" style="235" customWidth="1"/>
    <col min="2" max="2" width="43.421875" style="241" customWidth="1"/>
    <col min="3" max="3" width="10.8515625" style="236" customWidth="1"/>
    <col min="4" max="4" width="7.7109375" style="236" customWidth="1"/>
    <col min="5" max="5" width="10.8515625" style="236" customWidth="1"/>
    <col min="6" max="6" width="7.7109375" style="236" customWidth="1"/>
    <col min="7" max="7" width="8.7109375" style="236" customWidth="1"/>
    <col min="8" max="16384" width="11.00390625" style="236" customWidth="1"/>
  </cols>
  <sheetData>
    <row r="1" spans="1:5" s="230" customFormat="1" ht="12">
      <c r="A1" s="227" t="s">
        <v>77</v>
      </c>
      <c r="B1" s="228"/>
      <c r="C1" s="229"/>
      <c r="D1" s="229"/>
      <c r="E1" s="229"/>
    </row>
    <row r="2" spans="1:5" s="230" customFormat="1" ht="12">
      <c r="A2" s="227" t="s">
        <v>179</v>
      </c>
      <c r="B2" s="228"/>
      <c r="C2" s="229"/>
      <c r="D2" s="229"/>
      <c r="E2" s="229"/>
    </row>
    <row r="3" spans="1:7" s="230" customFormat="1" ht="12">
      <c r="A3" s="231" t="s">
        <v>180</v>
      </c>
      <c r="B3" s="232"/>
      <c r="C3" s="233"/>
      <c r="D3" s="233"/>
      <c r="E3" s="233"/>
      <c r="G3" s="234"/>
    </row>
    <row r="4" spans="1:2" s="230" customFormat="1" ht="12">
      <c r="A4" s="231" t="s">
        <v>181</v>
      </c>
      <c r="B4" s="232"/>
    </row>
    <row r="5" spans="1:2" s="230" customFormat="1" ht="12">
      <c r="A5" s="235"/>
      <c r="B5" s="235"/>
    </row>
    <row r="6" spans="1:5" s="230" customFormat="1" ht="12">
      <c r="A6" s="235" t="s">
        <v>178</v>
      </c>
      <c r="B6" s="235"/>
      <c r="C6" s="236"/>
      <c r="D6" s="236"/>
      <c r="E6" s="236"/>
    </row>
    <row r="7" spans="1:5" s="230" customFormat="1" ht="12">
      <c r="A7" s="235" t="s">
        <v>295</v>
      </c>
      <c r="B7" s="235"/>
      <c r="C7" s="236"/>
      <c r="D7" s="236"/>
      <c r="E7" s="236"/>
    </row>
    <row r="8" spans="1:2" s="230" customFormat="1" ht="12">
      <c r="A8" s="235"/>
      <c r="B8" s="235"/>
    </row>
    <row r="9" spans="1:2" s="230" customFormat="1" ht="12">
      <c r="A9" s="235"/>
      <c r="B9" s="235"/>
    </row>
    <row r="10" spans="1:8" s="238" customFormat="1" ht="11.25" customHeight="1">
      <c r="A10" s="547" t="s">
        <v>182</v>
      </c>
      <c r="B10" s="548"/>
      <c r="C10" s="545" t="s">
        <v>393</v>
      </c>
      <c r="D10" s="546"/>
      <c r="E10" s="545" t="s">
        <v>394</v>
      </c>
      <c r="F10" s="546"/>
      <c r="G10" s="543" t="s">
        <v>183</v>
      </c>
      <c r="H10" s="237"/>
    </row>
    <row r="11" spans="1:8" s="238" customFormat="1" ht="24">
      <c r="A11" s="549"/>
      <c r="B11" s="550"/>
      <c r="C11" s="295" t="s">
        <v>194</v>
      </c>
      <c r="D11" s="294" t="s">
        <v>184</v>
      </c>
      <c r="E11" s="295" t="s">
        <v>195</v>
      </c>
      <c r="F11" s="294" t="s">
        <v>184</v>
      </c>
      <c r="G11" s="544"/>
      <c r="H11" s="237"/>
    </row>
    <row r="12" spans="1:9" s="231" customFormat="1" ht="12">
      <c r="A12" s="296" t="s">
        <v>185</v>
      </c>
      <c r="B12" s="296"/>
      <c r="C12" s="297">
        <v>30226101</v>
      </c>
      <c r="D12" s="298">
        <f aca="true" t="shared" si="0" ref="D12:D35">C12/$C$35</f>
        <v>0.36044991812808036</v>
      </c>
      <c r="E12" s="297">
        <v>29191000</v>
      </c>
      <c r="F12" s="298">
        <f aca="true" t="shared" si="1" ref="F12:F35">E12/$E$35</f>
        <v>0.3377689317773754</v>
      </c>
      <c r="G12" s="298">
        <f aca="true" t="shared" si="2" ref="G12:G35">IF(E12&lt;&gt;0,(C12/E12-1),"-")</f>
        <v>0.03545959371039009</v>
      </c>
      <c r="H12" s="239"/>
      <c r="I12" s="239"/>
    </row>
    <row r="13" spans="1:9" s="231" customFormat="1" ht="12">
      <c r="A13" s="296" t="s">
        <v>215</v>
      </c>
      <c r="B13" s="296"/>
      <c r="C13" s="297">
        <v>14535462</v>
      </c>
      <c r="D13" s="298">
        <f t="shared" si="0"/>
        <v>0.17333714619208818</v>
      </c>
      <c r="E13" s="297">
        <v>13961622</v>
      </c>
      <c r="F13" s="298">
        <f t="shared" si="1"/>
        <v>0.16154986635673677</v>
      </c>
      <c r="G13" s="298">
        <f t="shared" si="2"/>
        <v>0.041101241675215006</v>
      </c>
      <c r="H13" s="237"/>
      <c r="I13" s="239"/>
    </row>
    <row r="14" spans="1:9" s="231" customFormat="1" ht="12">
      <c r="A14" s="296" t="s">
        <v>187</v>
      </c>
      <c r="B14" s="296"/>
      <c r="C14" s="297">
        <v>8646915</v>
      </c>
      <c r="D14" s="298">
        <f t="shared" si="0"/>
        <v>0.10311550946681709</v>
      </c>
      <c r="E14" s="297">
        <v>11640745</v>
      </c>
      <c r="F14" s="298">
        <f t="shared" si="1"/>
        <v>0.1346950088637876</v>
      </c>
      <c r="G14" s="298">
        <f t="shared" si="2"/>
        <v>-0.2571854292830914</v>
      </c>
      <c r="H14" s="237"/>
      <c r="I14" s="239"/>
    </row>
    <row r="15" spans="1:9" s="231" customFormat="1" ht="12">
      <c r="A15" s="296" t="s">
        <v>186</v>
      </c>
      <c r="B15" s="296"/>
      <c r="C15" s="297">
        <v>8323650</v>
      </c>
      <c r="D15" s="298">
        <f t="shared" si="0"/>
        <v>0.09926053515889449</v>
      </c>
      <c r="E15" s="297">
        <v>8015192</v>
      </c>
      <c r="F15" s="298">
        <f t="shared" si="1"/>
        <v>0.09274375115037392</v>
      </c>
      <c r="G15" s="298">
        <f t="shared" si="2"/>
        <v>0.03848416856389725</v>
      </c>
      <c r="H15" s="237"/>
      <c r="I15" s="239"/>
    </row>
    <row r="16" spans="1:10" s="231" customFormat="1" ht="12">
      <c r="A16" s="299" t="s">
        <v>157</v>
      </c>
      <c r="B16" s="299"/>
      <c r="C16" s="300">
        <f>SUM(C17:C21)</f>
        <v>5367536.541</v>
      </c>
      <c r="D16" s="301">
        <f t="shared" si="0"/>
        <v>0.06400852385006355</v>
      </c>
      <c r="E16" s="300">
        <f>SUM(E17:E21)</f>
        <v>4445196.667</v>
      </c>
      <c r="F16" s="301">
        <f t="shared" si="1"/>
        <v>0.05143535095587474</v>
      </c>
      <c r="G16" s="298">
        <f t="shared" si="2"/>
        <v>0.20749135372282046</v>
      </c>
      <c r="H16" s="239"/>
      <c r="I16" s="239"/>
      <c r="J16" s="333"/>
    </row>
    <row r="17" spans="1:9" s="231" customFormat="1" ht="12">
      <c r="A17" s="299"/>
      <c r="B17" s="299" t="s">
        <v>188</v>
      </c>
      <c r="C17" s="300">
        <f>'Total Exp.sacas'!B6</f>
        <v>4844936</v>
      </c>
      <c r="D17" s="301">
        <f t="shared" si="0"/>
        <v>0.0577764490542723</v>
      </c>
      <c r="E17" s="300">
        <f>'Total Exp.sacas'!E6</f>
        <v>3858975</v>
      </c>
      <c r="F17" s="301">
        <f t="shared" si="1"/>
        <v>0.04465218264210192</v>
      </c>
      <c r="G17" s="298">
        <f t="shared" si="2"/>
        <v>0.2554981568939938</v>
      </c>
      <c r="H17" s="239"/>
      <c r="I17" s="239"/>
    </row>
    <row r="18" spans="1:9" s="231" customFormat="1" ht="12">
      <c r="A18" s="299"/>
      <c r="B18" s="299" t="s">
        <v>189</v>
      </c>
      <c r="C18" s="300">
        <f>'Total Exp.sacas'!B7</f>
        <v>471821</v>
      </c>
      <c r="D18" s="301">
        <f t="shared" si="0"/>
        <v>0.005626522614382483</v>
      </c>
      <c r="E18" s="300">
        <f>'Total Exp.sacas'!E7</f>
        <v>549617</v>
      </c>
      <c r="F18" s="301">
        <f t="shared" si="1"/>
        <v>0.006359615873957238</v>
      </c>
      <c r="G18" s="298">
        <f t="shared" si="2"/>
        <v>-0.14154584010319915</v>
      </c>
      <c r="H18" s="239"/>
      <c r="I18" s="239"/>
    </row>
    <row r="19" spans="1:9" s="231" customFormat="1" ht="12">
      <c r="A19" s="299"/>
      <c r="B19" s="299" t="s">
        <v>244</v>
      </c>
      <c r="C19" s="300">
        <f>'Total Exp.sacas'!B8</f>
        <v>10560</v>
      </c>
      <c r="D19" s="301">
        <f t="shared" si="0"/>
        <v>0.000125929279976684</v>
      </c>
      <c r="E19" s="300">
        <f>'Total Exp.sacas'!E8</f>
        <v>12047.142</v>
      </c>
      <c r="F19" s="301">
        <f t="shared" si="1"/>
        <v>0.00013939742675175067</v>
      </c>
      <c r="G19" s="298">
        <f t="shared" si="2"/>
        <v>-0.12344355200594459</v>
      </c>
      <c r="H19" s="237"/>
      <c r="I19" s="239"/>
    </row>
    <row r="20" spans="1:9" s="231" customFormat="1" ht="12">
      <c r="A20" s="299"/>
      <c r="B20" s="299" t="s">
        <v>211</v>
      </c>
      <c r="C20" s="300">
        <f>'Total Exp.sacas'!B9</f>
        <v>40218</v>
      </c>
      <c r="D20" s="301">
        <f t="shared" si="0"/>
        <v>0.0004796045248202914</v>
      </c>
      <c r="E20" s="300">
        <f>'Total Exp.sacas'!E9</f>
        <v>24557</v>
      </c>
      <c r="F20" s="301">
        <f t="shared" si="1"/>
        <v>0.00028414893829115166</v>
      </c>
      <c r="G20" s="298">
        <f t="shared" si="2"/>
        <v>0.6377407663802581</v>
      </c>
      <c r="H20" s="237"/>
      <c r="I20" s="239"/>
    </row>
    <row r="21" spans="1:9" s="231" customFormat="1" ht="12">
      <c r="A21" s="299"/>
      <c r="B21" s="299" t="s">
        <v>234</v>
      </c>
      <c r="C21" s="300">
        <f>'Total Exp.sacas'!B10</f>
        <v>1.5410000000000001</v>
      </c>
      <c r="D21" s="301">
        <f t="shared" si="0"/>
        <v>1.8376611784476333E-08</v>
      </c>
      <c r="E21" s="300">
        <f>'Total Exp.sacas'!E10</f>
        <v>0.525</v>
      </c>
      <c r="F21" s="301">
        <f t="shared" si="1"/>
        <v>6.074772675931695E-09</v>
      </c>
      <c r="G21" s="298">
        <f t="shared" si="2"/>
        <v>1.9352380952380952</v>
      </c>
      <c r="H21" s="237"/>
      <c r="I21" s="239"/>
    </row>
    <row r="22" spans="1:9" s="231" customFormat="1" ht="12">
      <c r="A22" s="296" t="s">
        <v>217</v>
      </c>
      <c r="B22" s="296"/>
      <c r="C22" s="297">
        <v>3282976</v>
      </c>
      <c r="D22" s="298">
        <f aca="true" t="shared" si="3" ref="D22:D33">C22/$C$35</f>
        <v>0.03914988672923619</v>
      </c>
      <c r="E22" s="297">
        <v>5720530</v>
      </c>
      <c r="F22" s="298">
        <f aca="true" t="shared" si="4" ref="F22:F33">E22/$E$35</f>
        <v>0.06619222730637625</v>
      </c>
      <c r="G22" s="298">
        <f aca="true" t="shared" si="5" ref="G22:G33">IF(E22&lt;&gt;0,(C22/E22-1),"-")</f>
        <v>-0.42610632231628887</v>
      </c>
      <c r="H22" s="237"/>
      <c r="I22" s="239"/>
    </row>
    <row r="23" spans="1:9" s="231" customFormat="1" ht="12">
      <c r="A23" s="296" t="s">
        <v>216</v>
      </c>
      <c r="B23" s="296"/>
      <c r="C23" s="297">
        <v>2895126</v>
      </c>
      <c r="D23" s="298">
        <f t="shared" si="3"/>
        <v>0.03452472846797133</v>
      </c>
      <c r="E23" s="297">
        <v>2471858</v>
      </c>
      <c r="F23" s="298">
        <f t="shared" si="4"/>
        <v>0.02860185797558698</v>
      </c>
      <c r="G23" s="298">
        <f t="shared" si="5"/>
        <v>0.17123475539452504</v>
      </c>
      <c r="H23" s="239"/>
      <c r="I23" s="239"/>
    </row>
    <row r="24" spans="1:9" s="231" customFormat="1" ht="12">
      <c r="A24" s="296" t="s">
        <v>190</v>
      </c>
      <c r="B24" s="296"/>
      <c r="C24" s="297">
        <v>2217432</v>
      </c>
      <c r="D24" s="298">
        <f t="shared" si="3"/>
        <v>0.026443145374740375</v>
      </c>
      <c r="E24" s="297">
        <v>2876728</v>
      </c>
      <c r="F24" s="298">
        <f t="shared" si="4"/>
        <v>0.033286606953309775</v>
      </c>
      <c r="G24" s="298">
        <f t="shared" si="5"/>
        <v>-0.2291825991195553</v>
      </c>
      <c r="H24" s="237"/>
      <c r="I24" s="239"/>
    </row>
    <row r="25" spans="1:9" s="231" customFormat="1" ht="12">
      <c r="A25" s="296" t="s">
        <v>337</v>
      </c>
      <c r="B25" s="296"/>
      <c r="C25" s="297">
        <v>1772985</v>
      </c>
      <c r="D25" s="298">
        <f t="shared" si="3"/>
        <v>0.021143061028358057</v>
      </c>
      <c r="E25" s="297">
        <v>1970896</v>
      </c>
      <c r="F25" s="298">
        <f t="shared" si="4"/>
        <v>0.022805228891243947</v>
      </c>
      <c r="G25" s="298">
        <f t="shared" si="5"/>
        <v>-0.1004167647607992</v>
      </c>
      <c r="H25" s="237"/>
      <c r="I25" s="239"/>
    </row>
    <row r="26" spans="1:9" s="231" customFormat="1" ht="12">
      <c r="A26" s="296" t="s">
        <v>191</v>
      </c>
      <c r="B26" s="296"/>
      <c r="C26" s="297">
        <v>1390138</v>
      </c>
      <c r="D26" s="298">
        <f t="shared" si="3"/>
        <v>0.016577564148506398</v>
      </c>
      <c r="E26" s="297">
        <v>1305350</v>
      </c>
      <c r="F26" s="298">
        <f t="shared" si="4"/>
        <v>0.015104199071480832</v>
      </c>
      <c r="G26" s="298">
        <f t="shared" si="5"/>
        <v>0.06495422683571461</v>
      </c>
      <c r="H26" s="237"/>
      <c r="I26" s="239"/>
    </row>
    <row r="27" spans="1:9" s="231" customFormat="1" ht="12">
      <c r="A27" s="296" t="s">
        <v>284</v>
      </c>
      <c r="B27" s="296"/>
      <c r="C27" s="297">
        <v>650730</v>
      </c>
      <c r="D27" s="298">
        <f t="shared" si="3"/>
        <v>0.007760034124926854</v>
      </c>
      <c r="E27" s="297">
        <v>597380</v>
      </c>
      <c r="F27" s="298">
        <f t="shared" si="4"/>
        <v>0.006912281335520143</v>
      </c>
      <c r="G27" s="298">
        <f t="shared" si="5"/>
        <v>0.08930663899025748</v>
      </c>
      <c r="H27" s="237"/>
      <c r="I27" s="239"/>
    </row>
    <row r="28" spans="1:9" s="231" customFormat="1" ht="12">
      <c r="A28" s="296" t="s">
        <v>203</v>
      </c>
      <c r="B28" s="296"/>
      <c r="C28" s="297">
        <v>632922</v>
      </c>
      <c r="D28" s="298">
        <f t="shared" si="3"/>
        <v>0.007547671566420719</v>
      </c>
      <c r="E28" s="297">
        <v>689802</v>
      </c>
      <c r="F28" s="298">
        <f t="shared" si="4"/>
        <v>0.007981695888386733</v>
      </c>
      <c r="G28" s="298">
        <f t="shared" si="5"/>
        <v>-0.08245844459714524</v>
      </c>
      <c r="H28" s="237"/>
      <c r="I28" s="239"/>
    </row>
    <row r="29" spans="1:9" s="231" customFormat="1" ht="12">
      <c r="A29" s="296" t="s">
        <v>286</v>
      </c>
      <c r="B29" s="296"/>
      <c r="C29" s="297">
        <v>370525</v>
      </c>
      <c r="D29" s="298">
        <f t="shared" si="3"/>
        <v>0.00441855553630311</v>
      </c>
      <c r="E29" s="297">
        <v>277786</v>
      </c>
      <c r="F29" s="298">
        <f t="shared" si="4"/>
        <v>0.0032142605762978315</v>
      </c>
      <c r="G29" s="298">
        <f t="shared" si="5"/>
        <v>0.3338505180246665</v>
      </c>
      <c r="H29" s="237"/>
      <c r="I29" s="239"/>
    </row>
    <row r="30" spans="1:9" s="231" customFormat="1" ht="12">
      <c r="A30" s="296" t="s">
        <v>237</v>
      </c>
      <c r="B30" s="296"/>
      <c r="C30" s="297">
        <v>360956</v>
      </c>
      <c r="D30" s="298">
        <f t="shared" si="3"/>
        <v>0.00430444405144545</v>
      </c>
      <c r="E30" s="297">
        <v>380583</v>
      </c>
      <c r="F30" s="298">
        <f t="shared" si="4"/>
        <v>0.004403724208236403</v>
      </c>
      <c r="G30" s="298">
        <f t="shared" si="5"/>
        <v>-0.051570879413951776</v>
      </c>
      <c r="H30" s="237"/>
      <c r="I30" s="239"/>
    </row>
    <row r="31" spans="1:9" s="231" customFormat="1" ht="12">
      <c r="A31" s="296" t="s">
        <v>315</v>
      </c>
      <c r="B31" s="296"/>
      <c r="C31" s="297">
        <v>281133</v>
      </c>
      <c r="D31" s="298">
        <f t="shared" si="3"/>
        <v>0.003352545101106544</v>
      </c>
      <c r="E31" s="297">
        <v>92029</v>
      </c>
      <c r="F31" s="298">
        <f t="shared" si="4"/>
        <v>0.0010648671516063197</v>
      </c>
      <c r="G31" s="298">
        <f t="shared" si="5"/>
        <v>2.0548305425463713</v>
      </c>
      <c r="H31" s="237"/>
      <c r="I31" s="239"/>
    </row>
    <row r="32" spans="1:9" s="231" customFormat="1" ht="12">
      <c r="A32" s="296" t="s">
        <v>339</v>
      </c>
      <c r="B32" s="296"/>
      <c r="C32" s="297">
        <v>274109</v>
      </c>
      <c r="D32" s="298">
        <f t="shared" si="3"/>
        <v>0.003268783049728113</v>
      </c>
      <c r="E32" s="297">
        <v>262368</v>
      </c>
      <c r="F32" s="298">
        <f t="shared" si="4"/>
        <v>0.0030358589665501843</v>
      </c>
      <c r="G32" s="298">
        <f t="shared" si="5"/>
        <v>0.044750121966093515</v>
      </c>
      <c r="H32" s="237"/>
      <c r="I32" s="239"/>
    </row>
    <row r="33" spans="1:9" s="231" customFormat="1" ht="12">
      <c r="A33" s="296" t="s">
        <v>283</v>
      </c>
      <c r="B33" s="296"/>
      <c r="C33" s="297">
        <v>166351</v>
      </c>
      <c r="D33" s="298">
        <f t="shared" si="3"/>
        <v>0.00198375583839028</v>
      </c>
      <c r="E33" s="297">
        <v>176918</v>
      </c>
      <c r="F33" s="298">
        <f t="shared" si="4"/>
        <v>0.0020471173948199686</v>
      </c>
      <c r="G33" s="298">
        <f t="shared" si="5"/>
        <v>-0.05972823567980645</v>
      </c>
      <c r="H33" s="237"/>
      <c r="I33" s="239"/>
    </row>
    <row r="34" spans="1:9" s="231" customFormat="1" ht="12">
      <c r="A34" s="296" t="s">
        <v>192</v>
      </c>
      <c r="B34" s="296"/>
      <c r="C34" s="243">
        <f>C35-SUM(C12:C16,C22:C33)</f>
        <v>2461542.4589999914</v>
      </c>
      <c r="D34" s="298">
        <f t="shared" si="0"/>
        <v>0.029354192186922833</v>
      </c>
      <c r="E34" s="243">
        <f>E35-SUM(E12:E16,E22:E33)</f>
        <v>2347003.3330000043</v>
      </c>
      <c r="F34" s="298">
        <f t="shared" si="1"/>
        <v>0.02715716517643627</v>
      </c>
      <c r="G34" s="298">
        <f t="shared" si="2"/>
        <v>0.04880228519044327</v>
      </c>
      <c r="H34" s="239"/>
      <c r="I34" s="239"/>
    </row>
    <row r="35" spans="1:8" ht="12">
      <c r="A35" s="302" t="s">
        <v>193</v>
      </c>
      <c r="B35" s="302"/>
      <c r="C35" s="303">
        <v>83856590</v>
      </c>
      <c r="D35" s="304">
        <f t="shared" si="0"/>
        <v>1</v>
      </c>
      <c r="E35" s="303">
        <v>86422987</v>
      </c>
      <c r="F35" s="304">
        <f t="shared" si="1"/>
        <v>1</v>
      </c>
      <c r="G35" s="304">
        <f t="shared" si="2"/>
        <v>-0.029695768326082006</v>
      </c>
      <c r="H35" s="237"/>
    </row>
    <row r="36" spans="1:8" ht="12">
      <c r="A36" s="542" t="s">
        <v>224</v>
      </c>
      <c r="B36" s="542"/>
      <c r="C36" s="542"/>
      <c r="D36" s="542"/>
      <c r="E36" s="305"/>
      <c r="F36" s="305"/>
      <c r="G36" s="305"/>
      <c r="H36" s="237"/>
    </row>
    <row r="37" spans="1:8" ht="12">
      <c r="A37" s="225"/>
      <c r="B37" s="224"/>
      <c r="C37" s="226"/>
      <c r="D37" s="244"/>
      <c r="E37" s="244"/>
      <c r="F37" s="244"/>
      <c r="G37" s="244"/>
      <c r="H37" s="237"/>
    </row>
    <row r="38" spans="1:8" ht="12">
      <c r="A38" s="237"/>
      <c r="B38" s="237"/>
      <c r="C38" s="240"/>
      <c r="D38" s="240"/>
      <c r="E38" s="240"/>
      <c r="F38" s="240"/>
      <c r="G38" s="240"/>
      <c r="H38" s="237"/>
    </row>
    <row r="39" spans="1:8" ht="12">
      <c r="A39" s="237"/>
      <c r="B39" s="237"/>
      <c r="C39" s="240"/>
      <c r="D39" s="258"/>
      <c r="E39" s="240"/>
      <c r="F39" s="240"/>
      <c r="G39" s="240"/>
      <c r="H39" s="237"/>
    </row>
    <row r="40" spans="1:8" ht="12">
      <c r="A40" s="237"/>
      <c r="B40" s="237"/>
      <c r="C40" s="257"/>
      <c r="D40" s="257"/>
      <c r="E40" s="257"/>
      <c r="F40" s="257"/>
      <c r="G40" s="257"/>
      <c r="H40" s="237"/>
    </row>
    <row r="41" spans="1:8" ht="12">
      <c r="A41" s="237"/>
      <c r="B41" s="237"/>
      <c r="C41" s="240"/>
      <c r="D41" s="237"/>
      <c r="E41" s="237"/>
      <c r="F41" s="237"/>
      <c r="G41" s="237"/>
      <c r="H41" s="237"/>
    </row>
    <row r="42" spans="1:8" ht="12">
      <c r="A42" s="237"/>
      <c r="B42" s="237"/>
      <c r="C42" s="237"/>
      <c r="D42" s="237"/>
      <c r="E42" s="237"/>
      <c r="F42" s="237"/>
      <c r="G42" s="237"/>
      <c r="H42" s="237"/>
    </row>
    <row r="43" spans="1:8" ht="12">
      <c r="A43" s="237"/>
      <c r="B43" s="237"/>
      <c r="C43" s="237"/>
      <c r="D43" s="237"/>
      <c r="E43" s="237"/>
      <c r="F43" s="237"/>
      <c r="G43" s="237"/>
      <c r="H43" s="237"/>
    </row>
    <row r="44" spans="1:8" ht="12">
      <c r="A44" s="237"/>
      <c r="B44" s="237"/>
      <c r="C44" s="237"/>
      <c r="D44" s="237"/>
      <c r="E44" s="237"/>
      <c r="F44" s="237"/>
      <c r="G44" s="237"/>
      <c r="H44" s="237"/>
    </row>
    <row r="45" spans="1:8" ht="12">
      <c r="A45" s="237"/>
      <c r="B45" s="237"/>
      <c r="C45" s="237"/>
      <c r="D45" s="237"/>
      <c r="E45" s="237"/>
      <c r="F45" s="237"/>
      <c r="G45" s="237"/>
      <c r="H45" s="237"/>
    </row>
    <row r="46" spans="1:8" ht="12">
      <c r="A46" s="237"/>
      <c r="B46" s="237"/>
      <c r="C46" s="237"/>
      <c r="D46" s="237"/>
      <c r="E46" s="237"/>
      <c r="F46" s="237"/>
      <c r="G46" s="237"/>
      <c r="H46" s="237"/>
    </row>
    <row r="47" spans="1:8" ht="12">
      <c r="A47" s="237"/>
      <c r="B47" s="237"/>
      <c r="C47" s="237"/>
      <c r="D47" s="237"/>
      <c r="E47" s="237"/>
      <c r="F47" s="237"/>
      <c r="G47" s="237"/>
      <c r="H47" s="237"/>
    </row>
    <row r="48" spans="1:8" ht="12">
      <c r="A48" s="237"/>
      <c r="B48" s="237"/>
      <c r="C48" s="237"/>
      <c r="D48" s="237"/>
      <c r="E48" s="237"/>
      <c r="F48" s="237"/>
      <c r="G48" s="237"/>
      <c r="H48" s="237"/>
    </row>
    <row r="49" spans="1:8" ht="12">
      <c r="A49" s="237"/>
      <c r="B49" s="237"/>
      <c r="C49" s="237"/>
      <c r="D49" s="237"/>
      <c r="E49" s="237"/>
      <c r="F49" s="237"/>
      <c r="G49" s="237"/>
      <c r="H49" s="237"/>
    </row>
    <row r="50" spans="1:8" ht="12">
      <c r="A50" s="237"/>
      <c r="B50" s="237"/>
      <c r="C50" s="237"/>
      <c r="D50" s="237"/>
      <c r="E50" s="237"/>
      <c r="F50" s="237"/>
      <c r="G50" s="237"/>
      <c r="H50" s="237"/>
    </row>
    <row r="51" spans="1:8" ht="12">
      <c r="A51" s="237"/>
      <c r="B51" s="237"/>
      <c r="C51" s="237"/>
      <c r="D51" s="237"/>
      <c r="E51" s="237"/>
      <c r="F51" s="237"/>
      <c r="G51" s="237"/>
      <c r="H51" s="237"/>
    </row>
    <row r="52" spans="1:8" ht="12">
      <c r="A52" s="237"/>
      <c r="B52" s="237"/>
      <c r="C52" s="237"/>
      <c r="D52" s="237"/>
      <c r="E52" s="237"/>
      <c r="F52" s="237"/>
      <c r="G52" s="237"/>
      <c r="H52" s="237"/>
    </row>
    <row r="53" spans="1:8" ht="12">
      <c r="A53" s="237"/>
      <c r="B53" s="237"/>
      <c r="C53" s="237"/>
      <c r="D53" s="237"/>
      <c r="E53" s="237"/>
      <c r="F53" s="237"/>
      <c r="G53" s="237"/>
      <c r="H53" s="237"/>
    </row>
    <row r="54" spans="1:8" ht="12">
      <c r="A54" s="237"/>
      <c r="B54" s="237"/>
      <c r="C54" s="237"/>
      <c r="D54" s="237"/>
      <c r="E54" s="237"/>
      <c r="F54" s="237"/>
      <c r="G54" s="237"/>
      <c r="H54" s="237"/>
    </row>
    <row r="55" spans="1:8" ht="12">
      <c r="A55" s="237"/>
      <c r="B55" s="237"/>
      <c r="C55" s="237"/>
      <c r="D55" s="237"/>
      <c r="E55" s="237"/>
      <c r="F55" s="237"/>
      <c r="G55" s="237"/>
      <c r="H55" s="237"/>
    </row>
    <row r="56" spans="1:8" ht="12">
      <c r="A56" s="237"/>
      <c r="B56" s="237"/>
      <c r="C56" s="237"/>
      <c r="D56" s="237"/>
      <c r="E56" s="237"/>
      <c r="F56" s="237"/>
      <c r="G56" s="237"/>
      <c r="H56" s="237"/>
    </row>
    <row r="57" spans="1:8" ht="12">
      <c r="A57" s="237"/>
      <c r="B57" s="237"/>
      <c r="C57" s="237"/>
      <c r="D57" s="237"/>
      <c r="E57" s="237"/>
      <c r="F57" s="237"/>
      <c r="G57" s="237"/>
      <c r="H57" s="237"/>
    </row>
    <row r="58" spans="1:8" ht="12">
      <c r="A58" s="237"/>
      <c r="B58" s="237"/>
      <c r="C58" s="237"/>
      <c r="D58" s="237"/>
      <c r="E58" s="237"/>
      <c r="F58" s="237"/>
      <c r="G58" s="237"/>
      <c r="H58" s="237"/>
    </row>
    <row r="59" spans="1:8" ht="12">
      <c r="A59" s="237"/>
      <c r="B59" s="237"/>
      <c r="C59" s="237"/>
      <c r="D59" s="237"/>
      <c r="E59" s="237"/>
      <c r="F59" s="237"/>
      <c r="G59" s="237"/>
      <c r="H59" s="237"/>
    </row>
    <row r="60" spans="1:8" ht="12">
      <c r="A60" s="237"/>
      <c r="B60" s="237"/>
      <c r="C60" s="237"/>
      <c r="D60" s="237"/>
      <c r="E60" s="237"/>
      <c r="F60" s="237"/>
      <c r="G60" s="237"/>
      <c r="H60" s="237"/>
    </row>
    <row r="61" spans="1:8" ht="12">
      <c r="A61" s="237"/>
      <c r="B61" s="237"/>
      <c r="C61" s="237"/>
      <c r="D61" s="237"/>
      <c r="E61" s="237"/>
      <c r="F61" s="237"/>
      <c r="G61" s="237"/>
      <c r="H61" s="237"/>
    </row>
    <row r="62" spans="1:8" ht="12">
      <c r="A62" s="237"/>
      <c r="B62" s="237"/>
      <c r="C62" s="237"/>
      <c r="D62" s="237"/>
      <c r="E62" s="237"/>
      <c r="F62" s="237"/>
      <c r="G62" s="237"/>
      <c r="H62" s="237"/>
    </row>
    <row r="63" spans="1:8" ht="12">
      <c r="A63" s="237"/>
      <c r="B63" s="237"/>
      <c r="C63" s="237"/>
      <c r="D63" s="237"/>
      <c r="E63" s="237"/>
      <c r="F63" s="237"/>
      <c r="G63" s="237"/>
      <c r="H63" s="237"/>
    </row>
    <row r="64" spans="1:8" ht="12">
      <c r="A64" s="237"/>
      <c r="B64" s="237"/>
      <c r="C64" s="237"/>
      <c r="D64" s="237"/>
      <c r="E64" s="237"/>
      <c r="F64" s="237"/>
      <c r="G64" s="237"/>
      <c r="H64" s="237"/>
    </row>
    <row r="65" spans="1:8" ht="12">
      <c r="A65" s="237"/>
      <c r="B65" s="237"/>
      <c r="C65" s="237"/>
      <c r="D65" s="237"/>
      <c r="E65" s="237"/>
      <c r="F65" s="237"/>
      <c r="G65" s="237"/>
      <c r="H65" s="237"/>
    </row>
    <row r="66" spans="1:8" ht="12">
      <c r="A66" s="237"/>
      <c r="B66" s="237"/>
      <c r="C66" s="237"/>
      <c r="D66" s="237"/>
      <c r="E66" s="237"/>
      <c r="F66" s="237"/>
      <c r="G66" s="237"/>
      <c r="H66" s="237"/>
    </row>
    <row r="67" spans="1:8" ht="12">
      <c r="A67" s="237"/>
      <c r="B67" s="237"/>
      <c r="C67" s="237"/>
      <c r="D67" s="237"/>
      <c r="E67" s="237"/>
      <c r="F67" s="237"/>
      <c r="G67" s="237"/>
      <c r="H67" s="237"/>
    </row>
    <row r="68" spans="1:8" ht="12">
      <c r="A68" s="237"/>
      <c r="B68" s="237"/>
      <c r="C68" s="237"/>
      <c r="D68" s="237"/>
      <c r="E68" s="237"/>
      <c r="F68" s="237"/>
      <c r="G68" s="237"/>
      <c r="H68" s="237"/>
    </row>
    <row r="69" spans="1:8" ht="12">
      <c r="A69" s="237"/>
      <c r="B69" s="237"/>
      <c r="C69" s="237"/>
      <c r="D69" s="237"/>
      <c r="E69" s="237"/>
      <c r="F69" s="237"/>
      <c r="G69" s="237"/>
      <c r="H69" s="237"/>
    </row>
    <row r="70" spans="1:8" ht="12">
      <c r="A70" s="237"/>
      <c r="B70" s="237"/>
      <c r="C70" s="237"/>
      <c r="D70" s="237"/>
      <c r="E70" s="237"/>
      <c r="F70" s="237"/>
      <c r="G70" s="237"/>
      <c r="H70" s="237"/>
    </row>
    <row r="71" spans="1:8" ht="12">
      <c r="A71" s="237"/>
      <c r="B71" s="237"/>
      <c r="C71" s="237"/>
      <c r="D71" s="237"/>
      <c r="E71" s="237"/>
      <c r="F71" s="237"/>
      <c r="G71" s="237"/>
      <c r="H71" s="237"/>
    </row>
    <row r="72" spans="1:8" ht="12">
      <c r="A72" s="237"/>
      <c r="B72" s="237"/>
      <c r="C72" s="237"/>
      <c r="D72" s="237"/>
      <c r="E72" s="237"/>
      <c r="F72" s="237"/>
      <c r="G72" s="237"/>
      <c r="H72" s="237"/>
    </row>
    <row r="73" spans="1:8" ht="12">
      <c r="A73" s="237"/>
      <c r="B73" s="237"/>
      <c r="C73" s="237"/>
      <c r="D73" s="237"/>
      <c r="E73" s="237"/>
      <c r="F73" s="237"/>
      <c r="G73" s="237"/>
      <c r="H73" s="237"/>
    </row>
    <row r="74" spans="1:8" ht="12">
      <c r="A74" s="237"/>
      <c r="B74" s="237"/>
      <c r="C74" s="237"/>
      <c r="D74" s="237"/>
      <c r="E74" s="237"/>
      <c r="F74" s="237"/>
      <c r="G74" s="237"/>
      <c r="H74" s="237"/>
    </row>
    <row r="75" spans="1:8" ht="12">
      <c r="A75" s="237"/>
      <c r="B75" s="237"/>
      <c r="C75" s="237"/>
      <c r="D75" s="237"/>
      <c r="E75" s="237"/>
      <c r="F75" s="237"/>
      <c r="G75" s="237"/>
      <c r="H75" s="237"/>
    </row>
    <row r="76" spans="1:8" ht="12">
      <c r="A76" s="237"/>
      <c r="B76" s="237"/>
      <c r="C76" s="237"/>
      <c r="D76" s="237"/>
      <c r="E76" s="237"/>
      <c r="F76" s="237"/>
      <c r="G76" s="237"/>
      <c r="H76" s="237"/>
    </row>
    <row r="77" spans="1:8" ht="12">
      <c r="A77" s="237"/>
      <c r="B77" s="237"/>
      <c r="C77" s="237"/>
      <c r="D77" s="237"/>
      <c r="E77" s="237"/>
      <c r="F77" s="237"/>
      <c r="G77" s="237"/>
      <c r="H77" s="237"/>
    </row>
    <row r="78" spans="1:8" ht="12">
      <c r="A78" s="237"/>
      <c r="B78" s="237"/>
      <c r="C78" s="237"/>
      <c r="D78" s="237"/>
      <c r="E78" s="237"/>
      <c r="F78" s="237"/>
      <c r="G78" s="237"/>
      <c r="H78" s="237"/>
    </row>
    <row r="79" spans="1:8" ht="12">
      <c r="A79" s="237"/>
      <c r="B79" s="237"/>
      <c r="C79" s="237"/>
      <c r="D79" s="237"/>
      <c r="E79" s="237"/>
      <c r="F79" s="237"/>
      <c r="G79" s="237"/>
      <c r="H79" s="237"/>
    </row>
    <row r="80" spans="1:8" ht="12">
      <c r="A80" s="237"/>
      <c r="B80" s="237"/>
      <c r="C80" s="237"/>
      <c r="D80" s="237"/>
      <c r="E80" s="237"/>
      <c r="F80" s="237"/>
      <c r="G80" s="237"/>
      <c r="H80" s="237"/>
    </row>
    <row r="81" spans="1:8" ht="12">
      <c r="A81" s="237"/>
      <c r="B81" s="237"/>
      <c r="C81" s="237"/>
      <c r="D81" s="237"/>
      <c r="E81" s="237"/>
      <c r="F81" s="237"/>
      <c r="G81" s="237"/>
      <c r="H81" s="237"/>
    </row>
    <row r="82" spans="1:8" ht="12">
      <c r="A82" s="237"/>
      <c r="B82" s="237"/>
      <c r="C82" s="237"/>
      <c r="D82" s="237"/>
      <c r="E82" s="237"/>
      <c r="F82" s="237"/>
      <c r="G82" s="237"/>
      <c r="H82" s="237"/>
    </row>
    <row r="83" spans="1:8" ht="12">
      <c r="A83" s="237"/>
      <c r="B83" s="237"/>
      <c r="C83" s="237"/>
      <c r="D83" s="237"/>
      <c r="E83" s="237"/>
      <c r="F83" s="237"/>
      <c r="G83" s="237"/>
      <c r="H83" s="237"/>
    </row>
    <row r="84" spans="1:8" ht="12">
      <c r="A84" s="237"/>
      <c r="B84" s="237"/>
      <c r="C84" s="237"/>
      <c r="D84" s="237"/>
      <c r="E84" s="237"/>
      <c r="F84" s="237"/>
      <c r="G84" s="237"/>
      <c r="H84" s="237"/>
    </row>
    <row r="85" spans="1:8" ht="12">
      <c r="A85" s="237"/>
      <c r="B85" s="237"/>
      <c r="C85" s="237"/>
      <c r="D85" s="237"/>
      <c r="E85" s="237"/>
      <c r="F85" s="237"/>
      <c r="G85" s="237"/>
      <c r="H85" s="237"/>
    </row>
    <row r="86" spans="1:8" ht="12">
      <c r="A86" s="237"/>
      <c r="B86" s="237"/>
      <c r="C86" s="237"/>
      <c r="D86" s="237"/>
      <c r="E86" s="237"/>
      <c r="F86" s="237"/>
      <c r="G86" s="237"/>
      <c r="H86" s="237"/>
    </row>
  </sheetData>
  <sheetProtection/>
  <mergeCells count="5">
    <mergeCell ref="A36:D36"/>
    <mergeCell ref="G10:G11"/>
    <mergeCell ref="C10:D10"/>
    <mergeCell ref="E10:F10"/>
    <mergeCell ref="A10:B11"/>
  </mergeCells>
  <conditionalFormatting sqref="G12:G35">
    <cfRule type="cellIs" priority="1" dxfId="0" operator="lessThan" stopIfTrue="1">
      <formula>0</formula>
    </cfRule>
  </conditionalFormatting>
  <hyperlinks>
    <hyperlink ref="B36:D36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6 C16 C34 E34:F34" formulaRange="1"/>
    <ignoredError sqref="D16" formula="1"/>
    <ignoredError sqref="D34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9.8515625" style="319" customWidth="1"/>
    <col min="2" max="6" width="12.00390625" style="319" customWidth="1"/>
    <col min="7" max="7" width="12.00390625" style="351" customWidth="1"/>
    <col min="8" max="10" width="12.00390625" style="319" customWidth="1"/>
    <col min="11" max="16384" width="9.140625" style="319" customWidth="1"/>
  </cols>
  <sheetData>
    <row r="1" spans="1:10" ht="18.75" customHeight="1">
      <c r="A1" s="551" t="s">
        <v>323</v>
      </c>
      <c r="B1" s="551"/>
      <c r="C1" s="551"/>
      <c r="D1" s="551"/>
      <c r="E1" s="551"/>
      <c r="F1" s="551"/>
      <c r="G1" s="551"/>
      <c r="H1" s="551"/>
      <c r="I1" s="551"/>
      <c r="J1" s="551"/>
    </row>
    <row r="2" ht="18.75" customHeight="1"/>
    <row r="3" spans="1:11" ht="18.75" customHeight="1">
      <c r="A3" s="552" t="s">
        <v>157</v>
      </c>
      <c r="B3" s="554" t="s">
        <v>395</v>
      </c>
      <c r="C3" s="555"/>
      <c r="D3" s="555"/>
      <c r="E3" s="554" t="s">
        <v>396</v>
      </c>
      <c r="F3" s="555"/>
      <c r="G3" s="555"/>
      <c r="H3" s="556" t="s">
        <v>58</v>
      </c>
      <c r="I3" s="556"/>
      <c r="J3" s="557"/>
      <c r="K3" s="3"/>
    </row>
    <row r="4" spans="1:11" ht="18.75" customHeight="1">
      <c r="A4" s="553"/>
      <c r="B4" s="357" t="s">
        <v>1</v>
      </c>
      <c r="C4" s="357" t="s">
        <v>59</v>
      </c>
      <c r="D4" s="357" t="s">
        <v>60</v>
      </c>
      <c r="E4" s="357" t="s">
        <v>1</v>
      </c>
      <c r="F4" s="357" t="s">
        <v>59</v>
      </c>
      <c r="G4" s="357" t="s">
        <v>60</v>
      </c>
      <c r="H4" s="555" t="s">
        <v>296</v>
      </c>
      <c r="I4" s="555"/>
      <c r="J4" s="558"/>
      <c r="K4" s="3"/>
    </row>
    <row r="5" spans="1:11" ht="18.75" customHeight="1">
      <c r="A5" s="397"/>
      <c r="B5" s="358" t="s">
        <v>61</v>
      </c>
      <c r="C5" s="358" t="s">
        <v>233</v>
      </c>
      <c r="D5" s="359" t="s">
        <v>232</v>
      </c>
      <c r="E5" s="358" t="s">
        <v>61</v>
      </c>
      <c r="F5" s="358" t="s">
        <v>233</v>
      </c>
      <c r="G5" s="359" t="s">
        <v>232</v>
      </c>
      <c r="H5" s="358" t="s">
        <v>1</v>
      </c>
      <c r="I5" s="358" t="s">
        <v>59</v>
      </c>
      <c r="J5" s="398" t="s">
        <v>60</v>
      </c>
      <c r="K5" s="3"/>
    </row>
    <row r="6" spans="1:11" ht="18.75" customHeight="1">
      <c r="A6" s="399" t="s">
        <v>147</v>
      </c>
      <c r="B6" s="320">
        <f>'Exp.Verde'!B20</f>
        <v>4844936</v>
      </c>
      <c r="C6" s="320">
        <f>'Exp.Verde'!C20</f>
        <v>27199633.333333332</v>
      </c>
      <c r="D6" s="352">
        <f>(B6*1000)/C6</f>
        <v>178.12504825432697</v>
      </c>
      <c r="E6" s="320">
        <v>3858975</v>
      </c>
      <c r="F6" s="320">
        <v>23084316.666666668</v>
      </c>
      <c r="G6" s="352">
        <f>(E6*1000)/F6</f>
        <v>167.16869100883065</v>
      </c>
      <c r="H6" s="353">
        <f aca="true" t="shared" si="0" ref="H6:J10">SUM(B6-E6)*100/E6</f>
        <v>25.549815689399388</v>
      </c>
      <c r="I6" s="353">
        <f t="shared" si="0"/>
        <v>17.827327211331777</v>
      </c>
      <c r="J6" s="400">
        <f t="shared" si="0"/>
        <v>6.554072523614815</v>
      </c>
      <c r="K6" s="3"/>
    </row>
    <row r="7" spans="1:11" ht="18.75" customHeight="1">
      <c r="A7" s="399" t="s">
        <v>64</v>
      </c>
      <c r="B7" s="320">
        <f>'Exp.Solúvel'!B20</f>
        <v>471821</v>
      </c>
      <c r="C7" s="320">
        <f>'Exp.Solúvel'!C20</f>
        <v>2741136.666666667</v>
      </c>
      <c r="D7" s="352">
        <f>(B7*1000)/C7</f>
        <v>172.12604017068344</v>
      </c>
      <c r="E7" s="320">
        <v>549617</v>
      </c>
      <c r="F7" s="320">
        <v>2894276.6666666665</v>
      </c>
      <c r="G7" s="352">
        <f>(E7*1000)/F7</f>
        <v>189.8978789173576</v>
      </c>
      <c r="H7" s="353">
        <f t="shared" si="0"/>
        <v>-14.154584010319914</v>
      </c>
      <c r="I7" s="353">
        <f t="shared" si="0"/>
        <v>-5.29113203874772</v>
      </c>
      <c r="J7" s="400">
        <f t="shared" si="0"/>
        <v>-9.358629410709923</v>
      </c>
      <c r="K7" s="3"/>
    </row>
    <row r="8" spans="1:11" ht="18.75" customHeight="1">
      <c r="A8" s="399" t="s">
        <v>242</v>
      </c>
      <c r="B8" s="320">
        <f>'Exp.Torrado'!B20</f>
        <v>10560</v>
      </c>
      <c r="C8" s="320">
        <f>'Exp.Torrado'!C20</f>
        <v>28203</v>
      </c>
      <c r="D8" s="352">
        <f>(B8*1000)/C8</f>
        <v>374.42825231358364</v>
      </c>
      <c r="E8" s="320">
        <v>12047.142</v>
      </c>
      <c r="F8" s="320">
        <v>30920.166666666668</v>
      </c>
      <c r="G8" s="352">
        <f>(E8*1000)/F8</f>
        <v>389.6208623282539</v>
      </c>
      <c r="H8" s="353">
        <f t="shared" si="0"/>
        <v>-12.344355200594464</v>
      </c>
      <c r="I8" s="353">
        <f t="shared" si="0"/>
        <v>-8.787684413085316</v>
      </c>
      <c r="J8" s="400">
        <f t="shared" si="0"/>
        <v>-3.8993317564885825</v>
      </c>
      <c r="K8" s="3"/>
    </row>
    <row r="9" spans="1:11" ht="18.75" customHeight="1">
      <c r="A9" s="399" t="s">
        <v>213</v>
      </c>
      <c r="B9" s="320">
        <f>'Exp.Outs Ext.'!B20</f>
        <v>40218</v>
      </c>
      <c r="C9" s="320">
        <f>'Exp.Outs Ext.'!C20</f>
        <v>303030</v>
      </c>
      <c r="D9" s="352">
        <f>(B9*1000)/C9</f>
        <v>132.7195327195327</v>
      </c>
      <c r="E9" s="320">
        <v>24557</v>
      </c>
      <c r="F9" s="320">
        <v>166486.6666666667</v>
      </c>
      <c r="G9" s="352">
        <f>(E9*1000)/F9</f>
        <v>147.50130140551795</v>
      </c>
      <c r="H9" s="353">
        <f t="shared" si="0"/>
        <v>63.77407663802582</v>
      </c>
      <c r="I9" s="353">
        <f t="shared" si="0"/>
        <v>82.01457574180112</v>
      </c>
      <c r="J9" s="400">
        <f t="shared" si="0"/>
        <v>-10.021449672058461</v>
      </c>
      <c r="K9" s="3"/>
    </row>
    <row r="10" spans="1:11" ht="18.75" customHeight="1">
      <c r="A10" s="399" t="s">
        <v>236</v>
      </c>
      <c r="B10" s="320">
        <v>1.5410000000000001</v>
      </c>
      <c r="C10" s="320">
        <v>5.1416666666666675</v>
      </c>
      <c r="D10" s="352">
        <f>(B10*1000)/C10</f>
        <v>299.70826580226907</v>
      </c>
      <c r="E10" s="320">
        <v>0.525</v>
      </c>
      <c r="F10" s="320">
        <v>2.5</v>
      </c>
      <c r="G10" s="352">
        <f>(E10*1000)/F10</f>
        <v>210</v>
      </c>
      <c r="H10" s="353">
        <f t="shared" si="0"/>
        <v>193.52380952380952</v>
      </c>
      <c r="I10" s="353">
        <f>SUM(C10-F10)*100/F10</f>
        <v>105.6666666666667</v>
      </c>
      <c r="J10" s="400">
        <f>SUM(D10-G10)*100/G10</f>
        <v>42.71822181060432</v>
      </c>
      <c r="K10" s="3"/>
    </row>
    <row r="11" spans="1:11" ht="18.75" customHeight="1">
      <c r="A11" s="401" t="s">
        <v>2</v>
      </c>
      <c r="B11" s="354">
        <f>SUM(B6:B10)</f>
        <v>5367536.541</v>
      </c>
      <c r="C11" s="354">
        <f>SUM(C6:C10)</f>
        <v>30272008.141666666</v>
      </c>
      <c r="D11" s="355">
        <v>0</v>
      </c>
      <c r="E11" s="354">
        <f>SUM(E6:E10)</f>
        <v>4445196.667</v>
      </c>
      <c r="F11" s="354">
        <f>SUM(F6:F10)</f>
        <v>26176002.66666667</v>
      </c>
      <c r="G11" s="355">
        <v>0</v>
      </c>
      <c r="H11" s="356">
        <f>SUM(B11-E11)*100/E11</f>
        <v>20.749135372282048</v>
      </c>
      <c r="I11" s="356">
        <f>SUM(C11-F11)*100/F11</f>
        <v>15.647941082371503</v>
      </c>
      <c r="J11" s="402">
        <v>0</v>
      </c>
      <c r="K11" s="3"/>
    </row>
    <row r="12" spans="1:10" ht="18.75" customHeight="1">
      <c r="A12" s="361" t="s">
        <v>155</v>
      </c>
      <c r="B12" s="3"/>
      <c r="C12" s="3"/>
      <c r="D12" s="3"/>
      <c r="E12" s="3"/>
      <c r="F12" s="3"/>
      <c r="G12" s="36"/>
      <c r="H12" s="3"/>
      <c r="I12" s="3"/>
      <c r="J12" s="3"/>
    </row>
  </sheetData>
  <sheetProtection/>
  <mergeCells count="6">
    <mergeCell ref="A1:J1"/>
    <mergeCell ref="A3:A4"/>
    <mergeCell ref="B3:D3"/>
    <mergeCell ref="E3:G3"/>
    <mergeCell ref="H3:J3"/>
    <mergeCell ref="H4:J4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Thiago Farah Cavaton</cp:lastModifiedBy>
  <cp:lastPrinted>2014-11-10T13:51:47Z</cp:lastPrinted>
  <dcterms:created xsi:type="dcterms:W3CDTF">2000-10-30T17:12:15Z</dcterms:created>
  <dcterms:modified xsi:type="dcterms:W3CDTF">2014-11-11T12:23:53Z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