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drawings/drawing5.xml" ContentType="application/vnd.openxmlformats-officedocument.drawing+xml"/>
  <Override PartName="/xl/worksheets/sheet12.xml" ContentType="application/vnd.openxmlformats-officedocument.spreadsheetml.worksheet+xml"/>
  <Override PartName="/xl/drawings/drawing6.xml" ContentType="application/vnd.openxmlformats-officedocument.drawing+xml"/>
  <Override PartName="/xl/worksheets/sheet13.xml" ContentType="application/vnd.openxmlformats-officedocument.spreadsheetml.worksheet+xml"/>
  <Override PartName="/xl/drawings/drawing7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6" yWindow="30" windowWidth="11340" windowHeight="6795" tabRatio="940" activeTab="0"/>
  </bookViews>
  <sheets>
    <sheet name="Capa" sheetId="1" r:id="rId1"/>
    <sheet name="C-Capa" sheetId="2" r:id="rId2"/>
    <sheet name="Indicadores" sheetId="3" r:id="rId3"/>
    <sheet name="Total-Vencimento" sheetId="4" state="hidden" r:id="rId4"/>
    <sheet name="Liberações-14" sheetId="5" r:id="rId5"/>
    <sheet name="Estoques" sheetId="6" r:id="rId6"/>
    <sheet name="Cotação Mensal" sheetId="7" r:id="rId7"/>
    <sheet name="Exp.Agronegócio" sheetId="8" r:id="rId8"/>
    <sheet name="Total Exp.sacas" sheetId="9" r:id="rId9"/>
    <sheet name="Exp.Verde" sheetId="10" r:id="rId10"/>
    <sheet name="Exp.Solúvel" sheetId="11" r:id="rId11"/>
    <sheet name="Exp.Torrado" sheetId="12" r:id="rId12"/>
    <sheet name="Exp.Outs Ext." sheetId="13" r:id="rId13"/>
    <sheet name="Exp.Destino-Ano" sheetId="14" r:id="rId14"/>
    <sheet name="Total Imp.sacas" sheetId="15" r:id="rId15"/>
    <sheet name="Saf.2014" sheetId="16" r:id="rId16"/>
    <sheet name="Saf.2013" sheetId="17" r:id="rId17"/>
    <sheet name="Saf.2012" sheetId="18" r:id="rId18"/>
    <sheet name="Café Ranking" sheetId="19" r:id="rId19"/>
  </sheets>
  <externalReferences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</externalReferences>
  <definedNames>
    <definedName name="alegria" localSheetId="15">'[35]Spred-09'!#REF!</definedName>
    <definedName name="alegria">'[7]Spred-09'!#REF!</definedName>
    <definedName name="aplicações" localSheetId="15">'[34]Spred-09'!#REF!</definedName>
    <definedName name="aplicações">'[6]Spred-09'!#REF!</definedName>
    <definedName name="_xlnm.Print_Area" localSheetId="0">'Capa'!$A$1:$J$63</definedName>
    <definedName name="_xlnm.Print_Area" localSheetId="1">'C-Capa'!$A$1:$B$64</definedName>
    <definedName name="_xlnm.Print_Area" localSheetId="5">'Estoques'!$A$1:$H$24</definedName>
    <definedName name="_xlnm.Print_Area" localSheetId="7">'Exp.Agronegócio'!$A$1:$G$37</definedName>
    <definedName name="_xlnm.Print_Area" localSheetId="2">'Indicadores'!$A$1:$S$43</definedName>
    <definedName name="_xlnm.Print_Area" localSheetId="4">'Liberações-14'!$A$1:$L$40</definedName>
    <definedName name="_xlnm.Print_Area" localSheetId="3">'Total-Vencimento'!$A$1:$M$47</definedName>
    <definedName name="banco" localSheetId="15">'[39]Spred-09'!#REF!,'[39]Spred-09'!$E$7:$L$7</definedName>
    <definedName name="banco">'[11]Spred-09'!#REF!,'[11]Spred-09'!$E$7:$L$7</definedName>
    <definedName name="banvco" localSheetId="4">'[21]Spred-09'!#REF!,'[21]Spred-09'!$E$7:$L$7</definedName>
    <definedName name="banvco" localSheetId="15">'[37]Spred-09'!#REF!,'[37]Spred-09'!$E$7:$L$7</definedName>
    <definedName name="banvco">'[9]Spred-09'!#REF!,'[9]Spred-09'!$E$7:$L$7</definedName>
    <definedName name="ca" localSheetId="4">'[26]Spred-09'!#REF!</definedName>
    <definedName name="ca" localSheetId="15">'[33]Spred-09'!#REF!</definedName>
    <definedName name="ca">'[5]Spred-09'!#REF!</definedName>
    <definedName name="caf" localSheetId="4">'[20]Spred-09'!#REF!</definedName>
    <definedName name="caf" localSheetId="15">'[33]Spred-09'!#REF!</definedName>
    <definedName name="caf">'[5]Spred-09'!#REF!</definedName>
    <definedName name="CAFCENT">'[15]Spred-09'!#REF!</definedName>
    <definedName name="cafe" localSheetId="4">'[23]Spred-09'!#REF!</definedName>
    <definedName name="cafe" localSheetId="15">'[30]Spred-09'!#REF!</definedName>
    <definedName name="cafe">'[2]Spred-09'!#REF!</definedName>
    <definedName name="CAFE´" localSheetId="4">'[22]Spred-09'!#REF!,'[22]Spred-09'!$E$7:$L$7</definedName>
    <definedName name="CAFE´" localSheetId="15">'[40]Spred-09'!#REF!,'[40]Spred-09'!$E$7:$L$7</definedName>
    <definedName name="CAFE´">'[12]Spred-09'!#REF!,'[12]Spred-09'!$E$7:$L$7</definedName>
    <definedName name="cafes" localSheetId="15">'[34]Spred-09'!#REF!</definedName>
    <definedName name="cafes">'[6]Spred-09'!#REF!</definedName>
    <definedName name="cafés" localSheetId="15">'[33]Spred-09'!#REF!,'[33]Spred-09'!$E$7:$L$7</definedName>
    <definedName name="cafés">'[5]Spred-09'!#REF!,'[5]Spred-09'!$E$7:$L$7</definedName>
    <definedName name="cartao" localSheetId="15">'[35]Spred-09'!#REF!</definedName>
    <definedName name="cartao">'[7]Spred-09'!#REF!</definedName>
    <definedName name="cof" localSheetId="15">'[30]Spred-09'!#REF!,'[30]Spred-09'!$D$7:$K$7</definedName>
    <definedName name="cof">'[2]Spred-09'!#REF!,'[2]Spred-09'!$D$7:$K$7</definedName>
    <definedName name="contrato" localSheetId="15">'[35]Spred-09'!#REF!,'[35]Spred-09'!$E$7:$L$7</definedName>
    <definedName name="contrato">'[7]Spred-09'!#REF!,'[7]Spred-09'!$E$7:$L$7</definedName>
    <definedName name="contratos" localSheetId="15">'[30]Spred-09'!#REF!</definedName>
    <definedName name="contratos">'[2]Spred-09'!#REF!</definedName>
    <definedName name="deposito" localSheetId="15">'[30]Spred-09'!#REF!,'[30]Spred-09'!$D$7:$K$7</definedName>
    <definedName name="deposito">'[2]Spred-09'!#REF!,'[2]Spred-09'!$D$7:$K$7</definedName>
    <definedName name="EMPRESG0">'[16]Spred-09'!#REF!</definedName>
    <definedName name="fazenda" localSheetId="15">'[32]Spred-09'!#REF!</definedName>
    <definedName name="fazenda">'[4]Spred-09'!#REF!</definedName>
    <definedName name="FECHADO" localSheetId="4">'[25]Spred-09'!#REF!</definedName>
    <definedName name="FECHADO">'[15]Spred-09'!#REF!</definedName>
    <definedName name="fernando" localSheetId="15">'[38]Spred-09'!#REF!,'[38]Spred-09'!$E$7:$L$7</definedName>
    <definedName name="fernando">'[10]Spred-09'!#REF!,'[10]Spred-09'!$E$7:$L$7</definedName>
    <definedName name="fi" localSheetId="15">'[30]Spred-09'!#REF!,'[30]Spred-09'!$D$7:$K$7</definedName>
    <definedName name="fi">'[2]Spred-09'!#REF!,'[2]Spred-09'!$D$7:$K$7</definedName>
    <definedName name="filmes" localSheetId="15">'[36]Spred-09'!#REF!</definedName>
    <definedName name="filmes">'[8]Spred-09'!#REF!</definedName>
    <definedName name="financiar">'[2]Spred-09'!#REF!</definedName>
    <definedName name="finorme" localSheetId="15">'[30]Spred-09'!#REF!</definedName>
    <definedName name="finorme">'[2]Spred-09'!#REF!</definedName>
    <definedName name="funco">'[14]Spred-09'!#REF!</definedName>
    <definedName name="funcodefesa">'[2]Spred-09'!#REF!,'[2]Spred-09'!$D$7:$K$23</definedName>
    <definedName name="FUNDO" localSheetId="4">'[23]Spred-09'!#REF!</definedName>
    <definedName name="FUNDO" localSheetId="15">'[41]Spred-09'!#REF!</definedName>
    <definedName name="FUNDO">'[13]Spred-09'!#REF!</definedName>
    <definedName name="inorme" localSheetId="15">'[30]Spred-09'!#REF!</definedName>
    <definedName name="inorme">'[2]Spred-09'!#REF!</definedName>
    <definedName name="jogo" localSheetId="4">'[28]Spred-09'!#REF!</definedName>
    <definedName name="jogo" localSheetId="15">'[34]Spred-09'!#REF!</definedName>
    <definedName name="jogo">'[6]Spred-09'!#REF!</definedName>
    <definedName name="JOGOS">'[14]Spred-09'!#REF!</definedName>
    <definedName name="jose" localSheetId="15">'[33]Spred-09'!#REF!</definedName>
    <definedName name="jose">'[5]Spred-09'!#REF!</definedName>
    <definedName name="li" localSheetId="4">'[26]Spred-09'!#REF!,'[26]Spred-09'!$E$7:$L$7</definedName>
    <definedName name="li" localSheetId="15">'[33]Spred-09'!#REF!,'[33]Spred-09'!$E$7:$L$7</definedName>
    <definedName name="li">'[5]Spred-09'!#REF!,'[5]Spred-09'!$E$7:$L$7</definedName>
    <definedName name="liber" localSheetId="4">'[19]Spred-09'!#REF!</definedName>
    <definedName name="liber" localSheetId="15">'[30]Spred-09'!#REF!</definedName>
    <definedName name="liber">'[2]Spred-09'!#REF!</definedName>
    <definedName name="lier" localSheetId="15">'[36]Spred-09'!#REF!,'[36]Spred-09'!$E$7:$L$7</definedName>
    <definedName name="lier">'[8]Spred-09'!#REF!,'[8]Spred-09'!$E$7:$L$7</definedName>
    <definedName name="limpa" localSheetId="4">'[24]Spred-09'!#REF!,'[24]Spred-09'!$E$7:$L$7</definedName>
    <definedName name="limpa">'[17]Spred-09'!#REF!,'[17]Spred-09'!$E$7:$L$7</definedName>
    <definedName name="lits" localSheetId="15">'[30]Spred-09'!#REF!,'[30]Spred-09'!$D$7:$K$7</definedName>
    <definedName name="lits">'[2]Spred-09'!#REF!,'[2]Spred-09'!$D$7:$K$7</definedName>
    <definedName name="memorando" localSheetId="15">'[33]Spred-09'!#REF!</definedName>
    <definedName name="memorando">'[5]Spred-09'!#REF!</definedName>
    <definedName name="ministerio" localSheetId="15">'[35]Spred-09'!#REF!,'[35]Spred-09'!$E$7:$L$7</definedName>
    <definedName name="ministerio">'[7]Spred-09'!#REF!,'[7]Spred-09'!$E$7:$L$7</definedName>
    <definedName name="naofodr" localSheetId="15">'[30]Spred-09'!#REF!</definedName>
    <definedName name="naofodr">'[2]Spred-09'!#REF!</definedName>
    <definedName name="offe" localSheetId="15">'[34]Spred-09'!#REF!</definedName>
    <definedName name="offe">'[6]Spred-09'!#REF!</definedName>
    <definedName name="orçamento" localSheetId="15">'[36]Spred-09'!#REF!</definedName>
    <definedName name="orçamento">'[8]Spred-09'!#REF!</definedName>
    <definedName name="p" localSheetId="4">'[28]Spred-09'!#REF!</definedName>
    <definedName name="p" localSheetId="15">'[34]Spred-09'!#REF!</definedName>
    <definedName name="p">'[6]Spred-09'!#REF!</definedName>
    <definedName name="pa" localSheetId="15">'[34]Spred-09'!#REF!</definedName>
    <definedName name="pa">'[6]Spred-09'!#REF!</definedName>
    <definedName name="padrao">'[15]Spred-09'!#REF!</definedName>
    <definedName name="pal" localSheetId="15">'[30]Spred-09'!#REF!,'[30]Spred-09'!$D$7:$K$7</definedName>
    <definedName name="pal">'[2]Spred-09'!#REF!,'[2]Spred-09'!$D$7:$K$7</definedName>
    <definedName name="paul" localSheetId="4">'[19]Spred-09'!#REF!,'[19]Spred-09'!$D$7:$K$7</definedName>
    <definedName name="paul" localSheetId="15">'[30]Spred-09'!#REF!,'[30]Spred-09'!$D$7:$K$7</definedName>
    <definedName name="paul">'[2]Spred-09'!#REF!,'[2]Spred-09'!$D$7:$K$7</definedName>
    <definedName name="paulo" localSheetId="4">'[26]Spred-09'!#REF!</definedName>
    <definedName name="paulo" localSheetId="15">'[31]Spred-09'!#REF!</definedName>
    <definedName name="paulo">'[3]Spred-09'!#REF!</definedName>
    <definedName name="pcafe">'[2]Spred-09'!#REF!,'[2]Spred-09'!$D$7:$K$23</definedName>
    <definedName name="Planilha_1ÁreaTotal" localSheetId="4">'[19]Spred-09'!#REF!,'[19]Spred-09'!$D$7:$K$23</definedName>
    <definedName name="Planilha_1ÁreaTotal" localSheetId="15">'[30]Spred-09'!#REF!,'[30]Spred-09'!$D$7:$K$23</definedName>
    <definedName name="Planilha_1ÁreaTotal">'[2]Spred-09'!#REF!,'[2]Spred-09'!$D$7:$K$23</definedName>
    <definedName name="Planilha_1CabGráfico" localSheetId="4">'[19]Spred-09'!#REF!</definedName>
    <definedName name="Planilha_1CabGráfico" localSheetId="15">'[30]Spred-09'!#REF!</definedName>
    <definedName name="Planilha_1CabGráfico">'[2]Spred-09'!#REF!</definedName>
    <definedName name="Planilha_1TítCols" localSheetId="4">'[19]Spred-09'!#REF!,'[19]Spred-09'!$D$7:$K$7</definedName>
    <definedName name="Planilha_1TítCols" localSheetId="15">'[30]Spred-09'!#REF!,'[30]Spred-09'!$D$7:$K$7</definedName>
    <definedName name="Planilha_1TítCols">'[2]Spred-09'!#REF!,'[2]Spred-09'!$D$7:$K$7</definedName>
    <definedName name="Planilha_1TítLins" localSheetId="4">'[19]Spred-09'!#REF!</definedName>
    <definedName name="Planilha_1TítLins" localSheetId="15">'[30]Spred-09'!#REF!</definedName>
    <definedName name="Planilha_1TítLins">'[2]Spred-09'!#REF!</definedName>
    <definedName name="planilhas">'[2]Spred-09'!#REF!,'[2]Spred-09'!$D$7:$K$7</definedName>
    <definedName name="serviço">'[2]Spred-09'!#REF!,'[2]Spred-09'!$D$7:$K$23</definedName>
    <definedName name="sim" localSheetId="4">'[27]Spred-09'!#REF!,'[27]Spred-09'!$E$7:$L$7</definedName>
    <definedName name="sim" localSheetId="15">'[32]Spred-09'!#REF!,'[32]Spred-09'!$E$7:$L$7</definedName>
    <definedName name="sim">'[4]Spred-09'!#REF!,'[4]Spred-09'!$E$7:$L$7</definedName>
    <definedName name="time" localSheetId="4">'[21]Spred-09'!#REF!</definedName>
    <definedName name="time" localSheetId="15">'[37]Spred-09'!#REF!</definedName>
    <definedName name="time">'[9]Spred-09'!#REF!</definedName>
    <definedName name="_xlnm.Print_Titles" localSheetId="7">'Exp.Agronegócio'!$1:$11</definedName>
    <definedName name="vaf" localSheetId="15">'[34]Spred-09'!#REF!,'[34]Spred-09'!$E$7:$L$7</definedName>
    <definedName name="vaf">'[6]Spred-09'!#REF!,'[6]Spred-09'!$E$7:$L$7</definedName>
    <definedName name="valores" localSheetId="4">'[27]Spred-09'!#REF!</definedName>
    <definedName name="valores" localSheetId="15">'[32]Spred-09'!#REF!</definedName>
    <definedName name="valores">'[4]Spred-09'!#REF!</definedName>
    <definedName name="voce" localSheetId="15">'[33]Spred-09'!#REF!</definedName>
    <definedName name="voce">'[5]Spred-09'!#REF!</definedName>
  </definedNames>
  <calcPr fullCalcOnLoad="1"/>
</workbook>
</file>

<file path=xl/sharedStrings.xml><?xml version="1.0" encoding="utf-8"?>
<sst xmlns="http://schemas.openxmlformats.org/spreadsheetml/2006/main" count="895" uniqueCount="402">
  <si>
    <t>MAIO</t>
  </si>
  <si>
    <t>VALOR</t>
  </si>
  <si>
    <t>TOTAL</t>
  </si>
  <si>
    <t>MÊS</t>
  </si>
  <si>
    <t>Acum/6 meses</t>
  </si>
  <si>
    <t>Acum/12 meses</t>
  </si>
  <si>
    <t>Volume</t>
  </si>
  <si>
    <t>Receita</t>
  </si>
  <si>
    <t>P.Médio</t>
  </si>
  <si>
    <t>Janeiro</t>
  </si>
  <si>
    <t>Fevereiro</t>
  </si>
  <si>
    <t>Março</t>
  </si>
  <si>
    <t>Abril</t>
  </si>
  <si>
    <t>Maio</t>
  </si>
  <si>
    <t>Junho</t>
  </si>
  <si>
    <t>Sub-total</t>
  </si>
  <si>
    <t>Julho</t>
  </si>
  <si>
    <t>Agosto</t>
  </si>
  <si>
    <t>Setembro</t>
  </si>
  <si>
    <t>Outubro</t>
  </si>
  <si>
    <t>Novembro</t>
  </si>
  <si>
    <t>Dezembro</t>
  </si>
  <si>
    <t>EXPORTAÇÕES BRASILEIRAS DE CAFÉ SOLÚVEL</t>
  </si>
  <si>
    <t>Arábica</t>
  </si>
  <si>
    <t>JANEIRO</t>
  </si>
  <si>
    <t xml:space="preserve">Arábica </t>
  </si>
  <si>
    <t>Robusta</t>
  </si>
  <si>
    <t>FEVEREIRO</t>
  </si>
  <si>
    <t>ABRIL</t>
  </si>
  <si>
    <t>JUNHO</t>
  </si>
  <si>
    <t>JULHO</t>
  </si>
  <si>
    <t>AGOSTO</t>
  </si>
  <si>
    <t>SETEMBRO</t>
  </si>
  <si>
    <t>OUTUBRO</t>
  </si>
  <si>
    <t>NOVEMBRO</t>
  </si>
  <si>
    <t>DEZEMBRO</t>
  </si>
  <si>
    <t xml:space="preserve">MÊS </t>
  </si>
  <si>
    <t>Tipo 6 BC-Duro</t>
  </si>
  <si>
    <t xml:space="preserve">MARÇO </t>
  </si>
  <si>
    <t>Média Anual</t>
  </si>
  <si>
    <t>R$/sc 60 kg</t>
  </si>
  <si>
    <t xml:space="preserve">* Arábica </t>
  </si>
  <si>
    <t>CAFÉ - BENEFICIADO</t>
  </si>
  <si>
    <t>Minas Gerais</t>
  </si>
  <si>
    <t>Espírito Santo</t>
  </si>
  <si>
    <t>São Paulo</t>
  </si>
  <si>
    <t>Bahia</t>
  </si>
  <si>
    <t>Rondônia</t>
  </si>
  <si>
    <t>Outros</t>
  </si>
  <si>
    <t>BRASIL</t>
  </si>
  <si>
    <t>(Mil covas)</t>
  </si>
  <si>
    <t>PARQUE  CAFEEIRO</t>
  </si>
  <si>
    <t>PRODUÇÃO</t>
  </si>
  <si>
    <t>EM  PRODUÇÃO</t>
  </si>
  <si>
    <t>ÁREA</t>
  </si>
  <si>
    <t>CAFEEIROS</t>
  </si>
  <si>
    <t>(Sacas /ha)</t>
  </si>
  <si>
    <t>(ha)</t>
  </si>
  <si>
    <t>VARIAÇÃO RELATIVA</t>
  </si>
  <si>
    <t>QUANT.</t>
  </si>
  <si>
    <t>P.MÉDIO</t>
  </si>
  <si>
    <t>US$ Mil</t>
  </si>
  <si>
    <t>t</t>
  </si>
  <si>
    <t>US$/t</t>
  </si>
  <si>
    <t>SOLÚVEL</t>
  </si>
  <si>
    <t>(PRINCIPAIS PAÍSES IMPORTADORES)</t>
  </si>
  <si>
    <t>PAÍSES</t>
  </si>
  <si>
    <t>QUANT</t>
  </si>
  <si>
    <t>US$ MIL</t>
  </si>
  <si>
    <t xml:space="preserve">TOTAL </t>
  </si>
  <si>
    <t>EXPORTAÇÕES BRASILEIRAS DE CAFÉ SOLÚVEL, MESMO DESCAFEINADO</t>
  </si>
  <si>
    <t>NCM: 2101.11.10</t>
  </si>
  <si>
    <t>Paraná</t>
  </si>
  <si>
    <t>Mato Grosso</t>
  </si>
  <si>
    <t>Pará</t>
  </si>
  <si>
    <t>Rio de Janeiro</t>
  </si>
  <si>
    <t>INFORME ESTATÍSTICO DO CAFÉ</t>
  </si>
  <si>
    <t>MINISTÉRIO DA AGRICULTURA, PECUÁRIA E ABASTECIMENTO - MAPA</t>
  </si>
  <si>
    <t>Equipe Técnica</t>
  </si>
  <si>
    <t>Paulo Fernando de Abreu</t>
  </si>
  <si>
    <t>TABELAS E GRÁFICOS</t>
  </si>
  <si>
    <t>Preço Medio: em US$ por saca</t>
  </si>
  <si>
    <t>Receita: em mil US$</t>
  </si>
  <si>
    <t>Volume: em saca de 60 kg</t>
  </si>
  <si>
    <t>Exportações Brasileiras de Café Solúvel (Secex)</t>
  </si>
  <si>
    <t>Conillon</t>
  </si>
  <si>
    <t>CAFÉ - RANKING</t>
  </si>
  <si>
    <t>Países</t>
  </si>
  <si>
    <t xml:space="preserve">Part. (%) </t>
  </si>
  <si>
    <t>Colômbia</t>
  </si>
  <si>
    <t>Indonésia</t>
  </si>
  <si>
    <t>México</t>
  </si>
  <si>
    <t>Índia</t>
  </si>
  <si>
    <t>Outros países</t>
  </si>
  <si>
    <t>Guatemala</t>
  </si>
  <si>
    <t>(Base Varginha-MG)</t>
  </si>
  <si>
    <t>(Base Vitória-ES)</t>
  </si>
  <si>
    <t>REGIÃO</t>
  </si>
  <si>
    <t>*Brasil</t>
  </si>
  <si>
    <t>Costa do Marfim</t>
  </si>
  <si>
    <t>Etiópia</t>
  </si>
  <si>
    <t>Peru</t>
  </si>
  <si>
    <t>Venda  Contrato  Opção  Café - Vencimento - Set/2003</t>
  </si>
  <si>
    <t>UF de Depósito</t>
  </si>
  <si>
    <t>OFERTADO</t>
  </si>
  <si>
    <t>Exercício</t>
  </si>
  <si>
    <t>NEGOCIADO</t>
  </si>
  <si>
    <t>ADQUIRIDO</t>
  </si>
  <si>
    <t>Nº Contratos</t>
  </si>
  <si>
    <t>Contrato          sacas</t>
  </si>
  <si>
    <t>R$/saca</t>
  </si>
  <si>
    <t>Nº   Contratos</t>
  </si>
  <si>
    <t xml:space="preserve"> PRÊMIO                     R$</t>
  </si>
  <si>
    <t xml:space="preserve"> PRÊMIO MÉDIO R$/saca</t>
  </si>
  <si>
    <t>VALOR PAGO               R$</t>
  </si>
  <si>
    <t>Goiás</t>
  </si>
  <si>
    <t>Total Café Arábica</t>
  </si>
  <si>
    <t>Total Café Arábica Rio Zona</t>
  </si>
  <si>
    <t>Total Café Robusta</t>
  </si>
  <si>
    <t>Total Geral</t>
  </si>
  <si>
    <t>FONTE: CONAB</t>
  </si>
  <si>
    <t>Venda  Contrato  Opção  Café - Vencimento - Nov/2003</t>
  </si>
  <si>
    <t>(Principais Países Produtores)</t>
  </si>
  <si>
    <t>(Em mil sacas de 60 kg)</t>
  </si>
  <si>
    <t>Produção</t>
  </si>
  <si>
    <t>Exportação</t>
  </si>
  <si>
    <t>Consumo</t>
  </si>
  <si>
    <t>PRODUTIVIDADE</t>
  </si>
  <si>
    <t>SECRETARIA DE PRODUÇÃO E AGROENERGIA - SPAE</t>
  </si>
  <si>
    <t xml:space="preserve">SECRETARIA DE PRODUÇÃO E AGROENERGIA - SPAE </t>
  </si>
  <si>
    <t>Tipo 7 BC</t>
  </si>
  <si>
    <t>(Base Cepea-Esalq)</t>
  </si>
  <si>
    <t>DEPARTAMENTO DO CAFÉ  - DCAF</t>
  </si>
  <si>
    <t>* Conillon</t>
  </si>
  <si>
    <t xml:space="preserve">Tipo 6-Pen.13 </t>
  </si>
  <si>
    <t xml:space="preserve">(Base Cepea-Esalq) </t>
  </si>
  <si>
    <t xml:space="preserve"> Fontes: * CEPEA-ESALQ/BM&amp;F e Boletim do Café - Centro do Comércio de Café do Rio de Janeiro</t>
  </si>
  <si>
    <t>El Salvador</t>
  </si>
  <si>
    <t>Nicaragua</t>
  </si>
  <si>
    <t>Elaborado pela Coordenação Geral de Apoio ao Fundo de Defesa da Economia Cafeeira - CGFUNCAFÉ</t>
  </si>
  <si>
    <t>CEP: 70043-900 - Brasília - DF</t>
  </si>
  <si>
    <t>Fontes: *MAPA/SPAE/CONAB; O.I.C.</t>
  </si>
  <si>
    <t>Fontes: *MDIC/SECEX; O.I.C.</t>
  </si>
  <si>
    <t>Fontes: *ABIC; O.I.C.</t>
  </si>
  <si>
    <t>DEPARTAMENTO DO CAFÉ - DCAF</t>
  </si>
  <si>
    <t>EXPORTAÇÕES BRASILEIRAS DE CAFÉ VERDE</t>
  </si>
  <si>
    <t>Exportações Brasileiras de Café Verde (Secex))</t>
  </si>
  <si>
    <t>VERDE</t>
  </si>
  <si>
    <t>INDICADORES DE DESEMPENHO DA CAFEICULTURA BRASILEIRA</t>
  </si>
  <si>
    <t xml:space="preserve">2.1. Quantidade - milhões/sc </t>
  </si>
  <si>
    <t>2.3. Preço Médio - US$/sc</t>
  </si>
  <si>
    <t>7. Participação do café nas exportações</t>
  </si>
  <si>
    <t>1.2. Produtividade sc/ha</t>
  </si>
  <si>
    <t>2.2. Valor - bilhões/US$</t>
  </si>
  <si>
    <t>NCM: 0901.21.00/0901.22.00</t>
  </si>
  <si>
    <t>Fonte: MDIC/SECEX</t>
  </si>
  <si>
    <t>Fontes: DCAF - CONAB - ABIC - MDIC/SECEX - OIC - CEPEA/ESALQ/BM&amp;F</t>
  </si>
  <si>
    <t>CAFÉS</t>
  </si>
  <si>
    <t>Honduras</t>
  </si>
  <si>
    <t>Francisco Pires Sobrinho</t>
  </si>
  <si>
    <t>Janaína Macedo Freitas</t>
  </si>
  <si>
    <t>Exportações Brasileiras de Café Torrado e Moído (Secex)</t>
  </si>
  <si>
    <t>NCM: 0901.11.10/0901.12.00</t>
  </si>
  <si>
    <t xml:space="preserve">EXPORTAÇÕES BRASILEIRAS DE CAFÉ VERDE </t>
  </si>
  <si>
    <t>CONVÊNIO : MAPA - SPAE / CONAB</t>
  </si>
  <si>
    <t>e-mail: paulo.abreu@agricultura.gov.br</t>
  </si>
  <si>
    <t>Telefone: (61) 3218-2812, 3322-0408</t>
  </si>
  <si>
    <t>PRODUÇÃO FINAL</t>
  </si>
  <si>
    <t xml:space="preserve">8. Preços do café tipo 6, bebida dura, recebidos </t>
  </si>
  <si>
    <t xml:space="preserve">5.1. Financiamentos </t>
  </si>
  <si>
    <t xml:space="preserve">5.2. Publicidade e Promoção dos Cafés do Brasil </t>
  </si>
  <si>
    <t>5. Orçamento aprovado Funcafé - R$ milhões</t>
  </si>
  <si>
    <t>UF /</t>
  </si>
  <si>
    <t>(Mil sacas beneficiadas)</t>
  </si>
  <si>
    <t>1.1. Área em produção - milhões/há</t>
  </si>
  <si>
    <t>Conversão Solúvel em sacas de 60 kg: peso liquido*2,6/60</t>
  </si>
  <si>
    <t>Conversão Torrado e Moído em sacas de 60 kg: peso liquido *1,19/60</t>
  </si>
  <si>
    <t xml:space="preserve">Volume: em saca de 60 kg </t>
  </si>
  <si>
    <t>EXPORTAÇÃO DO AGRONEGÓCIO BRASILEIRO - TOTAL</t>
  </si>
  <si>
    <t>SECRETARIA DE RELAÇÕES INTERNACIONAIS DO AGRONEGÓCIO - SRI</t>
  </si>
  <si>
    <t>DEPARTAMENTO DE PROMOÇÃO INTERNACIONAL DO AGRONEGÓCIO - DPI</t>
  </si>
  <si>
    <t>COORDENAÇÃO GERAL DE ORGANIZAÇÃO PARA EXPORTAÇÃO - CGOE</t>
  </si>
  <si>
    <t>PRINCIPAIS PRODUTOS EXPORTADOS</t>
  </si>
  <si>
    <t>Var.% (a/b)</t>
  </si>
  <si>
    <t>Part. %</t>
  </si>
  <si>
    <t>COMPLEXO SOJA</t>
  </si>
  <si>
    <t>PRODUTOS FLORESTAIS</t>
  </si>
  <si>
    <t>COMPLEXO SUCROALCOOLEIRO</t>
  </si>
  <si>
    <t>CAFÉ VERDE</t>
  </si>
  <si>
    <t>CAFÉ SOLÚVEL</t>
  </si>
  <si>
    <t>FUMO E SEUS PRODUTOS</t>
  </si>
  <si>
    <t>FIBRAS E PRODUTOS TÊXTEIS</t>
  </si>
  <si>
    <t>DEMAIS PRODUTOS</t>
  </si>
  <si>
    <t>TOTAL:</t>
  </si>
  <si>
    <t>US$ MIL - (a)</t>
  </si>
  <si>
    <t>US$ MIL - (b)</t>
  </si>
  <si>
    <t>Conversão Verde em sacas de 60 kg: peso liquido/60</t>
  </si>
  <si>
    <t>Esplanada dos Ministérios, Bloco "D", 7º andar sala 744</t>
  </si>
  <si>
    <t>Vietnan</t>
  </si>
  <si>
    <t>INDICADORES</t>
  </si>
  <si>
    <t>EM FORMAÇÃO</t>
  </si>
  <si>
    <r>
      <t xml:space="preserve">1. Produção - milhões/sc </t>
    </r>
    <r>
      <rPr>
        <b/>
        <vertAlign val="superscript"/>
        <sz val="14"/>
        <rFont val="Arial"/>
        <family val="2"/>
      </rPr>
      <t>(1)</t>
    </r>
  </si>
  <si>
    <t>3.1. Consumo per capita - kg/habitante ano</t>
  </si>
  <si>
    <t>FRUTAS (INCLUI NOZES E CASTANHAS)</t>
  </si>
  <si>
    <t>Getulio Akio Shinkawa</t>
  </si>
  <si>
    <t>Antonio Augusto Ribeiro Vaz Costa</t>
  </si>
  <si>
    <t>Coordenador: Marconni Sobreira</t>
  </si>
  <si>
    <t>Eduardo Chacur</t>
  </si>
  <si>
    <t>NCM: 2101.11.90/2101.12.00</t>
  </si>
  <si>
    <t>2009</t>
  </si>
  <si>
    <t xml:space="preserve">EXPORTAÇÕES BRASILEIRAS DE OUTROS EXTRATOS, ESSENCIAIS, PREPARS, CONCENTRADOS DE CAFÉ </t>
  </si>
  <si>
    <t>OUTROS EXTRATOS, ESSENCIAIS, CONCENTRADOS</t>
  </si>
  <si>
    <t>Conversão Outs.Estratos, Essenciais em sacas de 60 kg: peso liquido*2,6/60</t>
  </si>
  <si>
    <t>OUTROS EXTRATOS</t>
  </si>
  <si>
    <r>
      <t xml:space="preserve">2. Exportação - Verde, solúvel, extratos e torrado </t>
    </r>
    <r>
      <rPr>
        <b/>
        <vertAlign val="superscript"/>
        <sz val="14"/>
        <rFont val="Arial"/>
        <family val="2"/>
      </rPr>
      <t>(2)</t>
    </r>
  </si>
  <si>
    <t>CARNES</t>
  </si>
  <si>
    <t>COUROS, PRODUTOS DE COURO E PELETERIA</t>
  </si>
  <si>
    <t>CEREAIS, FARINHAS E PREPARAÇÕES</t>
  </si>
  <si>
    <t>2010</t>
  </si>
  <si>
    <t>Elaboração: MAPA/SPAE/DCAF</t>
  </si>
  <si>
    <t>Amanda Martins de Lima</t>
  </si>
  <si>
    <t xml:space="preserve">EXPORTAÇÕES BRASILEIRAS DE OUTROS EXTRATOS, CONCENTRADOS DE CAFÉ </t>
  </si>
  <si>
    <t>Exportações Brasileiras de Outros Extratos, Concentrado de Café (Secex)</t>
  </si>
  <si>
    <t>Exportações Brasileiras de Cafés - Principais Países Importadores (Secex)</t>
  </si>
  <si>
    <t>Fonte: AgroStat Brasil a partir de dados da SECEX/MDIC</t>
  </si>
  <si>
    <t xml:space="preserve">Produção, Exportação e Consumo Mundial de Café (RANKING) </t>
  </si>
  <si>
    <t>2011</t>
  </si>
  <si>
    <t>SAFRA  2012</t>
  </si>
  <si>
    <t xml:space="preserve">  - Cerrado</t>
  </si>
  <si>
    <t xml:space="preserve">  - Planalto</t>
  </si>
  <si>
    <t xml:space="preserve">  - Atlântico</t>
  </si>
  <si>
    <t>Exportação do Agronegócio Brasileiro - Principais Produtos - Ranking</t>
  </si>
  <si>
    <t>US$ (FOB)</t>
  </si>
  <si>
    <t>SC/60 kg</t>
  </si>
  <si>
    <t>CASCAS, PELÍCULAS DE CAFÉ E SUCEDANEOS</t>
  </si>
  <si>
    <t>EXPORTAÇÕES BRASILEIRAS DE CAFÉS</t>
  </si>
  <si>
    <t xml:space="preserve">CASCAS, PELÍCULAS DE CAFÉ </t>
  </si>
  <si>
    <t>BEBIDAS</t>
  </si>
  <si>
    <t xml:space="preserve">Cotação Mensal dos Preços de Cafés Recebidos pelos produtores  </t>
  </si>
  <si>
    <t>Sul e Centro-Oeste</t>
  </si>
  <si>
    <t>Triângulo, Alto Paranaiba e Noroeste</t>
  </si>
  <si>
    <t>Norte, Jequitinhonha e Mucuri</t>
  </si>
  <si>
    <t>TORRADO &amp; MOÍDO</t>
  </si>
  <si>
    <t>EXPORTAÇÕES BRASILEIRAS DE CAFÉ TORRADO &amp; MOÍDO</t>
  </si>
  <si>
    <t>CAFÉ TORRADO &amp; MOÍDO</t>
  </si>
  <si>
    <t>TORRADO E MOÍDO</t>
  </si>
  <si>
    <t xml:space="preserve">  ALEMANHA </t>
  </si>
  <si>
    <t xml:space="preserve">  ESTADOS UNIDOS </t>
  </si>
  <si>
    <t xml:space="preserve">  JAPAO </t>
  </si>
  <si>
    <t xml:space="preserve">  ITALIA </t>
  </si>
  <si>
    <t xml:space="preserve">  BELGICA </t>
  </si>
  <si>
    <t xml:space="preserve">  ESPANHA </t>
  </si>
  <si>
    <t xml:space="preserve">  FRANCA </t>
  </si>
  <si>
    <t xml:space="preserve">  SUECIA </t>
  </si>
  <si>
    <t xml:space="preserve">  CANADA </t>
  </si>
  <si>
    <t xml:space="preserve">  FINLANDIA </t>
  </si>
  <si>
    <t xml:space="preserve">  TURQUIA </t>
  </si>
  <si>
    <t xml:space="preserve">  REINO UNIDO </t>
  </si>
  <si>
    <t xml:space="preserve">  RUSSIA,FEDDA </t>
  </si>
  <si>
    <t xml:space="preserve">  COREIA,REPSUL </t>
  </si>
  <si>
    <t xml:space="preserve">  UCRANIA </t>
  </si>
  <si>
    <t xml:space="preserve">  ARGENTINA </t>
  </si>
  <si>
    <t xml:space="preserve">  ARABIA SAUDITA </t>
  </si>
  <si>
    <t xml:space="preserve">  HUNGRIA </t>
  </si>
  <si>
    <t xml:space="preserve">  CHILE </t>
  </si>
  <si>
    <t xml:space="preserve">  PARAGUAI </t>
  </si>
  <si>
    <t xml:space="preserve">  URUGUAI </t>
  </si>
  <si>
    <t xml:space="preserve">  BOLIVIA </t>
  </si>
  <si>
    <t xml:space="preserve">  MEXICO </t>
  </si>
  <si>
    <t>Fax:         (61) 3322-0337</t>
  </si>
  <si>
    <t xml:space="preserve">   OUTROS</t>
  </si>
  <si>
    <t xml:space="preserve">  MALASIA </t>
  </si>
  <si>
    <t xml:space="preserve">  TAIWAN FORMOSA </t>
  </si>
  <si>
    <t>CASCAS, PELÍCULAS</t>
  </si>
  <si>
    <t xml:space="preserve">  CINGAPURA </t>
  </si>
  <si>
    <t>Secretário-Executivo: JOSÉ GERARDO FONTELLES</t>
  </si>
  <si>
    <t xml:space="preserve">Zona da Mata, Rio Doce    e Central </t>
  </si>
  <si>
    <t>SAFRA  2013</t>
  </si>
  <si>
    <t>6. Participação das exportações brasileiras de cafés em</t>
  </si>
  <si>
    <t xml:space="preserve">  ESLOVENIA,REP </t>
  </si>
  <si>
    <t>Uganda</t>
  </si>
  <si>
    <t>2012</t>
  </si>
  <si>
    <t>Costa Rica</t>
  </si>
  <si>
    <t>PESCADOS</t>
  </si>
  <si>
    <t>ANIMAIS VIVOS (EXCETO PESCADOS)</t>
  </si>
  <si>
    <t>Selecione: Café</t>
  </si>
  <si>
    <t>CHÁ, MATE E ESPECIARIAS</t>
  </si>
  <si>
    <t>ANO 15º.</t>
  </si>
  <si>
    <t>CAFÉ - Média Mensal dos Preços Recebidos pelos Produtores - 2013/2014</t>
  </si>
  <si>
    <t xml:space="preserve">Tipo C Interno 500 </t>
  </si>
  <si>
    <t xml:space="preserve"> Tipo C Interno 500 </t>
  </si>
  <si>
    <t>Safra Produção Final - 2013 - 2012</t>
  </si>
  <si>
    <t>Previsão de Safra - 2014</t>
  </si>
  <si>
    <t>2003 a 2014</t>
  </si>
  <si>
    <t>(3) 2014 - Estimativa</t>
  </si>
  <si>
    <t>RANKING POR VALORES DE 2014</t>
  </si>
  <si>
    <t>(14/13)</t>
  </si>
  <si>
    <t>ESTOQUES PRIVADOS E PÚBLICOS DE CAFÉ NO BRASIL</t>
  </si>
  <si>
    <t>ANO</t>
  </si>
  <si>
    <t>ESTOQUES PRIVADOS</t>
  </si>
  <si>
    <t>TOTAL GERAL</t>
  </si>
  <si>
    <t>Total</t>
  </si>
  <si>
    <t>DCAF</t>
  </si>
  <si>
    <t>CONAB</t>
  </si>
  <si>
    <t>Fontes: CONAB</t>
  </si>
  <si>
    <t>PÚBLICOS</t>
  </si>
  <si>
    <t>Estoques privados realizados com base no levantamento efetuado pela CONAB em 31.03.</t>
  </si>
  <si>
    <t xml:space="preserve">COMPANHIA NACIONAL DE ABASTECIMENTO </t>
  </si>
  <si>
    <t>5.3. Pesquisa Cafeeira</t>
  </si>
  <si>
    <t>2013</t>
  </si>
  <si>
    <t xml:space="preserve">  NICARAGUA </t>
  </si>
  <si>
    <t>Estoques Privados e Públicos de Café no Brasil</t>
  </si>
  <si>
    <t xml:space="preserve">  INDONESIA </t>
  </si>
  <si>
    <t xml:space="preserve">  GEORGIA,REPDA </t>
  </si>
  <si>
    <t>Ministro: NERI GELLER</t>
  </si>
  <si>
    <t>LÁCTEOS</t>
  </si>
  <si>
    <t>Secretária da SPAE: CLEIDE EDVIRGES SANTOS LAIA</t>
  </si>
  <si>
    <r>
      <t xml:space="preserve">2014 </t>
    </r>
    <r>
      <rPr>
        <b/>
        <vertAlign val="superscript"/>
        <sz val="14"/>
        <color indexed="12"/>
        <rFont val="Arial"/>
        <family val="2"/>
      </rPr>
      <t>(1)</t>
    </r>
  </si>
  <si>
    <r>
      <t xml:space="preserve">21,0 </t>
    </r>
    <r>
      <rPr>
        <b/>
        <sz val="9"/>
        <rFont val="Arial"/>
        <family val="2"/>
      </rPr>
      <t>(3)</t>
    </r>
  </si>
  <si>
    <r>
      <t>pelos produtores, base CEPEA/ESALQ (R$/sc)</t>
    </r>
    <r>
      <rPr>
        <b/>
        <vertAlign val="superscript"/>
        <sz val="14"/>
        <rFont val="Arial"/>
        <family val="2"/>
      </rPr>
      <t xml:space="preserve"> </t>
    </r>
  </si>
  <si>
    <r>
      <t>relação às exportações mundiais (em sc) (%)</t>
    </r>
    <r>
      <rPr>
        <b/>
        <vertAlign val="superscript"/>
        <sz val="14"/>
        <rFont val="Arial"/>
        <family val="2"/>
      </rPr>
      <t xml:space="preserve"> </t>
    </r>
  </si>
  <si>
    <r>
      <t>do agronegócio (em US$) (%)</t>
    </r>
    <r>
      <rPr>
        <b/>
        <vertAlign val="superscript"/>
        <sz val="14"/>
        <rFont val="Arial"/>
        <family val="2"/>
      </rPr>
      <t xml:space="preserve"> </t>
    </r>
  </si>
  <si>
    <r>
      <t>3.</t>
    </r>
    <r>
      <rPr>
        <b/>
        <sz val="13"/>
        <rFont val="Arial"/>
        <family val="2"/>
      </rPr>
      <t xml:space="preserve"> Consumo interno de café T&amp;M e Solúvel - milhões/sc </t>
    </r>
  </si>
  <si>
    <t>TOTAL DAS EXPORTAÇÕES BRASILEIRAS DE CAFÉS</t>
  </si>
  <si>
    <t>TOTAL DAS IMPORTAÇÕES BRASILEIRAS DE CAFÉS</t>
  </si>
  <si>
    <t xml:space="preserve">Indicadores de Desempenho da Cafeicultura Brasileira - 2003 a 2014  </t>
  </si>
  <si>
    <t>SAFRA  2014</t>
  </si>
  <si>
    <t>(2).</t>
  </si>
  <si>
    <t>http://www.agricultura.gov.br/vegetal/cafe/estatisticas</t>
  </si>
  <si>
    <t>4. Estoques Públicos e Privados - milhões/sc</t>
  </si>
  <si>
    <t>Total das Exportações Brasileiras de Cafés em sacas de 60 kg (Secex)</t>
  </si>
  <si>
    <t>Total das Importações Brasileiras de Cafés em sacas de 60 kg (Secex)</t>
  </si>
  <si>
    <t>Produção Mundial - Produtores</t>
  </si>
  <si>
    <t>Exportação Mundial - Produtores</t>
  </si>
  <si>
    <t>Consumo Interno - Produtores</t>
  </si>
  <si>
    <t xml:space="preserve">Produção, Exportação Mundial e Consumo Interno de Café </t>
  </si>
  <si>
    <t xml:space="preserve">SUCOS </t>
  </si>
  <si>
    <t xml:space="preserve">  CHINA </t>
  </si>
  <si>
    <t>CACAU E SEUS PRODUTOS</t>
  </si>
  <si>
    <t>Ministério da Agricultura, Pecuária e Abastecimento - MAPA</t>
  </si>
  <si>
    <t>Secretaria de Produção e Agroenergia - SPAE</t>
  </si>
  <si>
    <t>Departamento do Café - DCAF</t>
  </si>
  <si>
    <t>Linhas de crédito destinadas a financiamentos ao amparo de recursos do Fundo de Defesa da Economia Cafeeira - FUNCAFÉ Ano Base 2014 (LIBERAÇÕES)</t>
  </si>
  <si>
    <t xml:space="preserve">Lei Orçamentaria Anual nº 12.952 de 21/01/2014, Resoluções nºs 4.325 de 25/04/2014 e 4.340 de 20/06/2014  </t>
  </si>
  <si>
    <t>(R$)</t>
  </si>
  <si>
    <t>AGENTES FINANCEIROS</t>
  </si>
  <si>
    <t>Total Contratado</t>
  </si>
  <si>
    <t>MODALIDADES</t>
  </si>
  <si>
    <t>Saldo a liberar</t>
  </si>
  <si>
    <t>Custeio</t>
  </si>
  <si>
    <t>Estocagem</t>
  </si>
  <si>
    <t>FAC</t>
  </si>
  <si>
    <t>Capital de Giro para Ind. de Café Solúvel</t>
  </si>
  <si>
    <t xml:space="preserve">Capital de Giro para Ind. de Torrefação de Café </t>
  </si>
  <si>
    <t xml:space="preserve">Capital de Giro para Cooperativas de Produção </t>
  </si>
  <si>
    <t>Recuperação de cafezais danificados</t>
  </si>
  <si>
    <t>Contratos de Opções e de Operações em Mercados Futuros</t>
  </si>
  <si>
    <t>Total liberado</t>
  </si>
  <si>
    <t>Banco ABC Brasil S.A.</t>
  </si>
  <si>
    <t>Banco Banestes S.A.</t>
  </si>
  <si>
    <t>Banco Bicbanco S.A.</t>
  </si>
  <si>
    <t>Banco BNP Paribas Brasil S.A.</t>
  </si>
  <si>
    <t>Banco BPN Brasil Banco Múltiplo S.A.</t>
  </si>
  <si>
    <t>Banco Bradesco S.A.</t>
  </si>
  <si>
    <t>Banco Cooperativo do Brasil S.A. - Bancoob</t>
  </si>
  <si>
    <t>Banco de Desenvolvimento de Minas Gerais</t>
  </si>
  <si>
    <t>Banco de Tokyo S.A.</t>
  </si>
  <si>
    <t>Banco do Brasil S.A.</t>
  </si>
  <si>
    <t>Banco Fibra S.A.</t>
  </si>
  <si>
    <t>Banco Itaú Unibanco S.A.</t>
  </si>
  <si>
    <t>Banco Original S.A.</t>
  </si>
  <si>
    <t xml:space="preserve">Banco Pine S.A. </t>
  </si>
  <si>
    <t>Banco RaboBank S.A.</t>
  </si>
  <si>
    <t>Banco Ribeirão Preto S.A.</t>
  </si>
  <si>
    <t>Banco Safra S.A.</t>
  </si>
  <si>
    <t>Banco Santander Brasil  S.A.</t>
  </si>
  <si>
    <t>Banco Votorantim S.A.</t>
  </si>
  <si>
    <t>Cooperativa Central de Crédito de Minas Gerais - Crediminas</t>
  </si>
  <si>
    <t>Cooperativa Central de Crédito do Espírito Santo - Central ES</t>
  </si>
  <si>
    <t>Cooperativa de Crédio de Livre Ad. da Região de Alpinópolis-Credialp</t>
  </si>
  <si>
    <t>Cooperativa de Crédito de Livre Ad.de Carmo do Rio Claro-Credicarmo</t>
  </si>
  <si>
    <t>Cooperativa de Crédito de Livre Ad.do Sudoeste de MG e Nordeste de SP-Agrocredi</t>
  </si>
  <si>
    <t>Cooperativa de Crédito de Livre Admissão de Patrocínio-Coopacredi</t>
  </si>
  <si>
    <t>Cooperativa de Crédito de Livre Admissão da Região de Varginha-Credivar</t>
  </si>
  <si>
    <t>Fonte: SIAFI-FUNCAFÉ UG 130137</t>
  </si>
  <si>
    <t>Recursos do FUNCAFÉ liberados aos Agentes Financeiros - 2014</t>
  </si>
  <si>
    <t>Diretor do DCAF: RODOLFO OSORIO DE OLIVEIRA</t>
  </si>
  <si>
    <t>(1) 2014 com base no 3º Levantamento de Safra da CONAB - Setembro/14</t>
  </si>
  <si>
    <t>TERCEIRO LEVANTAMENTO</t>
  </si>
  <si>
    <r>
      <t>6,4</t>
    </r>
    <r>
      <rPr>
        <b/>
        <sz val="9"/>
        <rFont val="Arial"/>
        <family val="2"/>
      </rPr>
      <t xml:space="preserve"> (2)</t>
    </r>
  </si>
  <si>
    <t xml:space="preserve"> - Novembro/2014 - </t>
  </si>
  <si>
    <t>(2) 2014 - De Janeiro a Novembro</t>
  </si>
  <si>
    <t>(4) 2014 - De Janeiro a Outubro</t>
  </si>
  <si>
    <t xml:space="preserve">Posição: 30/11/2014  </t>
  </si>
  <si>
    <t>Jan a Nov/14</t>
  </si>
  <si>
    <t>Jan a Nov/13</t>
  </si>
  <si>
    <r>
      <t xml:space="preserve">32,08 </t>
    </r>
    <r>
      <rPr>
        <b/>
        <sz val="9"/>
        <rFont val="Arial"/>
        <family val="2"/>
      </rPr>
      <t>(4)</t>
    </r>
  </si>
  <si>
    <r>
      <t xml:space="preserve">415,28 </t>
    </r>
    <r>
      <rPr>
        <b/>
        <sz val="9"/>
        <rFont val="Arial"/>
        <family val="2"/>
      </rPr>
      <t>(2)</t>
    </r>
  </si>
  <si>
    <t>Jan a Nov/2014</t>
  </si>
  <si>
    <t>Jan a Nov/2013</t>
  </si>
  <si>
    <t xml:space="preserve">  BOLIVIA  </t>
  </si>
  <si>
    <t xml:space="preserve">  MAURICIO </t>
  </si>
</sst>
</file>

<file path=xl/styles.xml><?xml version="1.0" encoding="utf-8"?>
<styleSheet xmlns="http://schemas.openxmlformats.org/spreadsheetml/2006/main">
  <numFmts count="5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&quot;R$ &quot;* #,##0_);_(&quot;R$ &quot;* \(#,##0\);_(&quot;R$ &quot;* &quot;-&quot;_);_(@_)"/>
    <numFmt numFmtId="165" formatCode="_(* #,##0_);_(* \(#,##0\);_(* &quot;-&quot;_);_(@_)"/>
    <numFmt numFmtId="166" formatCode="_(&quot;R$ &quot;* #,##0.00_);_(&quot;R$ &quot;* \(#,##0.00\);_(&quot;R$ &quot;* &quot;-&quot;??_);_(@_)"/>
    <numFmt numFmtId="167" formatCode="_(* #,##0.00_);_(* \(#,##0.00\);_(* &quot;-&quot;??_);_(@_)"/>
    <numFmt numFmtId="168" formatCode="0.0"/>
    <numFmt numFmtId="169" formatCode="_(* #,##0_);_(* \(#,##0\);_(* &quot;-&quot;??_);_(@_)"/>
    <numFmt numFmtId="170" formatCode="0.0%"/>
    <numFmt numFmtId="171" formatCode="#,##0;[Red]\-#,##0;_(* &quot;---&quot;_);_(@_)"/>
    <numFmt numFmtId="172" formatCode="_(* #,##0.0_);_(* \(#,##0.0\);_(* &quot;-&quot;??_);_(@_)"/>
    <numFmt numFmtId="173" formatCode="_(* #,##0_);_(* \(#,##0\);_(* \-_);_(@_)"/>
    <numFmt numFmtId="174" formatCode="_(* #,##0.0000000_);_(* \(#,##0.0000000\);_(* &quot;-&quot;_);_(@_)"/>
    <numFmt numFmtId="175" formatCode="#,##0.000;[Red]\-#,##0.000;_(* &quot;---&quot;_);_(@_)"/>
    <numFmt numFmtId="176" formatCode="_(* #,##0.0000_);_(* \(#,##0.0000\);_(* &quot;-&quot;??_);_(@_)"/>
    <numFmt numFmtId="177" formatCode="_-* #,##0_-;\-* #,##0_-;_-* &quot;-&quot;??_-;_-@_-"/>
    <numFmt numFmtId="178" formatCode="&quot;R$ &quot;#,##0_);\(&quot;R$ &quot;#,##0\)"/>
    <numFmt numFmtId="179" formatCode="&quot;R$ &quot;#,##0_);[Red]\(&quot;R$ &quot;#,##0\)"/>
    <numFmt numFmtId="180" formatCode="&quot;R$ &quot;#,##0.00_);\(&quot;R$ &quot;#,##0.00\)"/>
    <numFmt numFmtId="181" formatCode="&quot;R$ &quot;#,##0.00_);[Red]\(&quot;R$ &quot;#,##0.00\)"/>
    <numFmt numFmtId="182" formatCode="_(&quot;R$&quot;* #,##0_);_(&quot;R$&quot;* \(#,##0\);_(&quot;R$&quot;* &quot;-&quot;_);_(@_)"/>
    <numFmt numFmtId="183" formatCode="_(&quot;R$&quot;* #,##0.00_);_(&quot;R$&quot;* \(#,##0.00\);_(&quot;R$&quot;* &quot;-&quot;??_);_(@_)"/>
    <numFmt numFmtId="184" formatCode="#,##0.0"/>
    <numFmt numFmtId="185" formatCode="_(* #,##0.00_);_(* \(#,##0.00\);_(* \-??_);_(@_)"/>
    <numFmt numFmtId="186" formatCode="mm/yy"/>
    <numFmt numFmtId="187" formatCode="_(* #,##0.0_);_(* \(#,##0.0\);_(* \-??_);_(@_)"/>
    <numFmt numFmtId="188" formatCode="_(* #,##0.0000000_);_(* \(#,##0.0000000\);_(* \-_);_(@_)"/>
    <numFmt numFmtId="189" formatCode="_(* #,##0_);_(* \(#,##0\);_(* \-??_);_(@_)"/>
    <numFmt numFmtId="190" formatCode="_(* #,##0.0_);_(* \(#,##0.0\);_(* \-?_);_(@_)"/>
    <numFmt numFmtId="191" formatCode="_(* #,##0.00_);_(* \(#,##0.00\);_(* \-?_);_(@_)"/>
    <numFmt numFmtId="192" formatCode="0.00000"/>
    <numFmt numFmtId="193" formatCode="0.0000"/>
    <numFmt numFmtId="194" formatCode="0.000"/>
    <numFmt numFmtId="195" formatCode="_(* #,##0.0_);_(* \(#,##0.0\);_(* &quot;-&quot;?_);_(@_)"/>
    <numFmt numFmtId="196" formatCode="0.0000000"/>
    <numFmt numFmtId="197" formatCode="0.000000"/>
    <numFmt numFmtId="198" formatCode="_(* #,##0.000_);_(* \(#,##0.000\);_(* \-?_);_(@_)"/>
    <numFmt numFmtId="199" formatCode="_(* #,##0.0000_);_(* \(#,##0.0000\);_(* \-?_);_(@_)"/>
    <numFmt numFmtId="200" formatCode="_(* #,##0.000_);_(* \(#,##0.000\);_(* &quot;-&quot;??_);_(@_)"/>
    <numFmt numFmtId="201" formatCode="_(* #,##0.0_);_(* \(#,##0.0\);_(* \-_);_(@_)"/>
    <numFmt numFmtId="202" formatCode="_(* #,##0.00_);_(* \(#,##0.00\);_(* \-_);_(@_)"/>
    <numFmt numFmtId="203" formatCode="0.00000000"/>
    <numFmt numFmtId="204" formatCode="_(* #,##0_);_(* \(#,##0\);_(* &quot;-&quot;?_);_(@_)"/>
    <numFmt numFmtId="205" formatCode="_(* #,##0.00_);_(* \(#,##0.00\);_(* &quot;-&quot;?_);_(@_)"/>
    <numFmt numFmtId="206" formatCode="_(* #,##0.000_);_(* \(#,##0.000\);_(* &quot;-&quot;?_);_(@_)"/>
    <numFmt numFmtId="207" formatCode="_(* #,##0.0_);_(* \(#,##0.0\);_(* &quot;-&quot;_);_(@_)"/>
    <numFmt numFmtId="208" formatCode="_-* #,##0.0_-;\-* #,##0.0_-;_-* &quot;-&quot;?_-;_-@_-"/>
    <numFmt numFmtId="209" formatCode="#,##0.0_ ;\-#,##0.0\ "/>
  </numFmts>
  <fonts count="73">
    <font>
      <sz val="10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sz val="12"/>
      <name val="Arial"/>
      <family val="2"/>
    </font>
    <font>
      <u val="single"/>
      <sz val="7.5"/>
      <color indexed="12"/>
      <name val="Arial"/>
      <family val="0"/>
    </font>
    <font>
      <b/>
      <sz val="8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7"/>
      <name val="Arial"/>
      <family val="2"/>
    </font>
    <font>
      <b/>
      <u val="single"/>
      <sz val="11"/>
      <name val="Arial"/>
      <family val="2"/>
    </font>
    <font>
      <u val="single"/>
      <sz val="11"/>
      <name val="Arial"/>
      <family val="2"/>
    </font>
    <font>
      <u val="single"/>
      <sz val="10"/>
      <name val="Arial"/>
      <family val="2"/>
    </font>
    <font>
      <b/>
      <sz val="5.75"/>
      <name val="Arial"/>
      <family val="2"/>
    </font>
    <font>
      <sz val="5.75"/>
      <name val="Arial"/>
      <family val="2"/>
    </font>
    <font>
      <u val="single"/>
      <sz val="10"/>
      <color indexed="36"/>
      <name val="Arial"/>
      <family val="0"/>
    </font>
    <font>
      <b/>
      <sz val="15"/>
      <name val="Arial"/>
      <family val="2"/>
    </font>
    <font>
      <b/>
      <sz val="16"/>
      <color indexed="10"/>
      <name val="Arial Black"/>
      <family val="2"/>
    </font>
    <font>
      <b/>
      <sz val="11"/>
      <color indexed="8"/>
      <name val="Arial"/>
      <family val="2"/>
    </font>
    <font>
      <b/>
      <u val="single"/>
      <sz val="16"/>
      <name val="Arial"/>
      <family val="2"/>
    </font>
    <font>
      <sz val="12"/>
      <color indexed="8"/>
      <name val="Arial"/>
      <family val="2"/>
    </font>
    <font>
      <b/>
      <sz val="14"/>
      <color indexed="12"/>
      <name val="Arial"/>
      <family val="2"/>
    </font>
    <font>
      <b/>
      <u val="single"/>
      <sz val="12"/>
      <name val="Arial"/>
      <family val="2"/>
    </font>
    <font>
      <b/>
      <sz val="13"/>
      <color indexed="12"/>
      <name val="Arial"/>
      <family val="2"/>
    </font>
    <font>
      <b/>
      <i/>
      <sz val="13"/>
      <name val="Arial"/>
      <family val="2"/>
    </font>
    <font>
      <sz val="14"/>
      <name val="Arial"/>
      <family val="2"/>
    </font>
    <font>
      <b/>
      <vertAlign val="superscript"/>
      <sz val="14"/>
      <name val="Arial"/>
      <family val="2"/>
    </font>
    <font>
      <b/>
      <sz val="14"/>
      <name val="Arial"/>
      <family val="2"/>
    </font>
    <font>
      <i/>
      <sz val="14"/>
      <name val="Arial"/>
      <family val="2"/>
    </font>
    <font>
      <b/>
      <u val="single"/>
      <sz val="14"/>
      <name val="Arial"/>
      <family val="2"/>
    </font>
    <font>
      <b/>
      <sz val="7.5"/>
      <name val="Arial"/>
      <family val="2"/>
    </font>
    <font>
      <b/>
      <sz val="14"/>
      <color indexed="10"/>
      <name val="Arial"/>
      <family val="2"/>
    </font>
    <font>
      <b/>
      <sz val="16"/>
      <color indexed="10"/>
      <name val="Arial"/>
      <family val="2"/>
    </font>
    <font>
      <u val="single"/>
      <sz val="10"/>
      <color indexed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6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i/>
      <sz val="9"/>
      <color indexed="8"/>
      <name val="Arial"/>
      <family val="2"/>
    </font>
    <font>
      <u val="single"/>
      <sz val="8"/>
      <name val="Arial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0"/>
      <color indexed="8"/>
      <name val="Arial"/>
      <family val="0"/>
    </font>
    <font>
      <b/>
      <sz val="8"/>
      <color indexed="8"/>
      <name val="Arial"/>
      <family val="0"/>
    </font>
    <font>
      <sz val="8"/>
      <color indexed="8"/>
      <name val="Arial"/>
      <family val="0"/>
    </font>
    <font>
      <sz val="7.35"/>
      <color indexed="8"/>
      <name val="Arial"/>
      <family val="0"/>
    </font>
    <font>
      <u val="single"/>
      <sz val="12"/>
      <color indexed="12"/>
      <name val="Arial"/>
      <family val="0"/>
    </font>
    <font>
      <b/>
      <vertAlign val="superscript"/>
      <sz val="14"/>
      <color indexed="12"/>
      <name val="Arial"/>
      <family val="2"/>
    </font>
    <font>
      <b/>
      <sz val="10"/>
      <name val="Arial Black"/>
      <family val="2"/>
    </font>
    <font>
      <sz val="10"/>
      <name val="Times New Roman"/>
      <family val="1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42"/>
      </patternFill>
    </fill>
    <fill>
      <patternFill patternType="lightGray">
        <fgColor indexed="50"/>
      </patternFill>
    </fill>
    <fill>
      <patternFill patternType="solid">
        <fgColor indexed="9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 style="dashDotDot"/>
      <top>
        <color indexed="63"/>
      </top>
      <bottom>
        <color indexed="63"/>
      </bottom>
    </border>
    <border>
      <left style="dashDotDot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ashDotDot"/>
      <right>
        <color indexed="63"/>
      </right>
      <top style="dashDotDot"/>
      <bottom>
        <color indexed="63"/>
      </bottom>
    </border>
    <border>
      <left>
        <color indexed="63"/>
      </left>
      <right>
        <color indexed="63"/>
      </right>
      <top style="dashDotDot"/>
      <bottom>
        <color indexed="63"/>
      </bottom>
    </border>
    <border>
      <left>
        <color indexed="63"/>
      </left>
      <right style="dashDotDot"/>
      <top style="dashDotDot"/>
      <bottom>
        <color indexed="63"/>
      </bottom>
    </border>
    <border>
      <left style="dashDotDot"/>
      <right>
        <color indexed="63"/>
      </right>
      <top>
        <color indexed="63"/>
      </top>
      <bottom style="dashDotDot"/>
    </border>
    <border>
      <left>
        <color indexed="63"/>
      </left>
      <right>
        <color indexed="63"/>
      </right>
      <top>
        <color indexed="63"/>
      </top>
      <bottom style="dashDotDot"/>
    </border>
    <border>
      <left>
        <color indexed="63"/>
      </left>
      <right style="dashDotDot"/>
      <top>
        <color indexed="63"/>
      </top>
      <bottom style="dashDotDot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</borders>
  <cellStyleXfs count="19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8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7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9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8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5" borderId="0" applyNumberFormat="0" applyBorder="0" applyAlignment="0" applyProtection="0"/>
    <xf numFmtId="0" fontId="38" fillId="11" borderId="0" applyNumberFormat="0" applyBorder="0" applyAlignment="0" applyProtection="0"/>
    <xf numFmtId="0" fontId="38" fillId="14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5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9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15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6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7" borderId="0" applyNumberFormat="0" applyBorder="0" applyAlignment="0" applyProtection="0"/>
    <xf numFmtId="0" fontId="39" fillId="16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16" borderId="0" applyNumberFormat="0" applyBorder="0" applyAlignment="0" applyProtection="0"/>
    <xf numFmtId="0" fontId="39" fillId="16" borderId="0" applyNumberFormat="0" applyBorder="0" applyAlignment="0" applyProtection="0"/>
    <xf numFmtId="0" fontId="39" fillId="18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20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9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5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6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7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20" borderId="0" applyNumberFormat="0" applyBorder="0" applyAlignment="0" applyProtection="0"/>
    <xf numFmtId="0" fontId="45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9" borderId="0" applyNumberFormat="0" applyBorder="0" applyAlignment="0" applyProtection="0"/>
    <xf numFmtId="0" fontId="41" fillId="15" borderId="1" applyNumberFormat="0" applyAlignment="0" applyProtection="0"/>
    <xf numFmtId="0" fontId="41" fillId="15" borderId="1" applyNumberFormat="0" applyAlignment="0" applyProtection="0"/>
    <xf numFmtId="0" fontId="41" fillId="15" borderId="1" applyNumberFormat="0" applyAlignment="0" applyProtection="0"/>
    <xf numFmtId="0" fontId="41" fillId="8" borderId="1" applyNumberFormat="0" applyAlignment="0" applyProtection="0"/>
    <xf numFmtId="0" fontId="42" fillId="24" borderId="2" applyNumberFormat="0" applyAlignment="0" applyProtection="0"/>
    <xf numFmtId="0" fontId="42" fillId="24" borderId="2" applyNumberFormat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8" fillId="0" borderId="4" applyNumberFormat="0" applyFill="0" applyAlignment="0" applyProtection="0"/>
    <xf numFmtId="0" fontId="42" fillId="24" borderId="2" applyNumberFormat="0" applyAlignment="0" applyProtection="0"/>
    <xf numFmtId="0" fontId="39" fillId="21" borderId="0" applyNumberFormat="0" applyBorder="0" applyAlignment="0" applyProtection="0"/>
    <xf numFmtId="0" fontId="39" fillId="21" borderId="0" applyNumberFormat="0" applyBorder="0" applyAlignment="0" applyProtection="0"/>
    <xf numFmtId="0" fontId="39" fillId="18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0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14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25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20" borderId="0" applyNumberFormat="0" applyBorder="0" applyAlignment="0" applyProtection="0"/>
    <xf numFmtId="0" fontId="39" fillId="20" borderId="0" applyNumberFormat="0" applyBorder="0" applyAlignment="0" applyProtection="0"/>
    <xf numFmtId="0" fontId="39" fillId="22" borderId="0" applyNumberFormat="0" applyBorder="0" applyAlignment="0" applyProtection="0"/>
    <xf numFmtId="0" fontId="44" fillId="7" borderId="1" applyNumberFormat="0" applyAlignment="0" applyProtection="0"/>
    <xf numFmtId="0" fontId="44" fillId="7" borderId="1" applyNumberFormat="0" applyAlignment="0" applyProtection="0"/>
    <xf numFmtId="0" fontId="44" fillId="26" borderId="1" applyNumberFormat="0" applyAlignment="0" applyProtection="0"/>
    <xf numFmtId="0" fontId="49" fillId="0" borderId="0" applyNumberFormat="0" applyFill="0" applyBorder="0" applyAlignment="0" applyProtection="0"/>
    <xf numFmtId="0" fontId="40" fillId="4" borderId="0" applyNumberFormat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5" borderId="0" applyNumberFormat="0" applyBorder="0" applyAlignment="0" applyProtection="0"/>
    <xf numFmtId="0" fontId="44" fillId="7" borderId="1" applyNumberFormat="0" applyAlignment="0" applyProtection="0"/>
    <xf numFmtId="0" fontId="43" fillId="0" borderId="3" applyNumberFormat="0" applyFill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60" fillId="26" borderId="0" applyNumberFormat="0" applyBorder="0" applyAlignment="0" applyProtection="0"/>
    <xf numFmtId="0" fontId="46" fillId="26" borderId="0" applyNumberFormat="0" applyBorder="0" applyAlignment="0" applyProtection="0"/>
    <xf numFmtId="0" fontId="0" fillId="0" borderId="0">
      <alignment/>
      <protection/>
    </xf>
    <xf numFmtId="0" fontId="0" fillId="0" borderId="0" applyFont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10" borderId="8" applyNumberFormat="0" applyFont="0" applyAlignment="0" applyProtection="0"/>
    <xf numFmtId="0" fontId="0" fillId="10" borderId="8" applyNumberFormat="0" applyFont="0" applyAlignment="0" applyProtection="0"/>
    <xf numFmtId="0" fontId="38" fillId="10" borderId="8" applyNumberFormat="0" applyFont="0" applyAlignment="0" applyProtection="0"/>
    <xf numFmtId="0" fontId="47" fillId="15" borderId="9" applyNumberFormat="0" applyAlignment="0" applyProtection="0"/>
    <xf numFmtId="9" fontId="0" fillId="0" borderId="0" applyFont="0" applyFill="0" applyBorder="0" applyAlignment="0" applyProtection="0"/>
    <xf numFmtId="0" fontId="47" fillId="15" borderId="9" applyNumberFormat="0" applyAlignment="0" applyProtection="0"/>
    <xf numFmtId="0" fontId="47" fillId="15" borderId="9" applyNumberFormat="0" applyAlignment="0" applyProtection="0"/>
    <xf numFmtId="0" fontId="47" fillId="8" borderId="9" applyNumberFormat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1" fillId="0" borderId="5" applyNumberFormat="0" applyFill="0" applyAlignment="0" applyProtection="0"/>
    <xf numFmtId="0" fontId="62" fillId="0" borderId="10" applyNumberFormat="0" applyFill="0" applyAlignment="0" applyProtection="0"/>
    <xf numFmtId="0" fontId="52" fillId="0" borderId="6" applyNumberFormat="0" applyFill="0" applyAlignment="0" applyProtection="0"/>
    <xf numFmtId="0" fontId="52" fillId="0" borderId="6" applyNumberFormat="0" applyFill="0" applyAlignment="0" applyProtection="0"/>
    <xf numFmtId="0" fontId="63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7" applyNumberFormat="0" applyFill="0" applyAlignment="0" applyProtection="0"/>
    <xf numFmtId="0" fontId="64" fillId="0" borderId="11" applyNumberFormat="0" applyFill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54" fillId="0" borderId="12" applyNumberFormat="0" applyFill="0" applyAlignment="0" applyProtection="0"/>
    <xf numFmtId="0" fontId="54" fillId="0" borderId="12" applyNumberFormat="0" applyFill="0" applyAlignment="0" applyProtection="0"/>
    <xf numFmtId="0" fontId="54" fillId="0" borderId="13" applyNumberFormat="0" applyFill="0" applyAlignment="0" applyProtection="0"/>
    <xf numFmtId="0" fontId="48" fillId="0" borderId="0" applyNumberFormat="0" applyFill="0" applyBorder="0" applyAlignment="0" applyProtection="0"/>
  </cellStyleXfs>
  <cellXfs count="605">
    <xf numFmtId="0" fontId="0" fillId="0" borderId="0" xfId="0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15" fillId="0" borderId="0" xfId="0" applyFont="1" applyAlignment="1">
      <alignment horizontal="centerContinuous"/>
    </xf>
    <xf numFmtId="0" fontId="11" fillId="0" borderId="0" xfId="0" applyFont="1" applyAlignment="1">
      <alignment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3" fontId="0" fillId="0" borderId="0" xfId="0" applyNumberFormat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6" fillId="0" borderId="15" xfId="0" applyFont="1" applyBorder="1" applyAlignment="1">
      <alignment horizontal="center"/>
    </xf>
    <xf numFmtId="0" fontId="20" fillId="0" borderId="15" xfId="0" applyFont="1" applyBorder="1" applyAlignment="1">
      <alignment/>
    </xf>
    <xf numFmtId="0" fontId="10" fillId="0" borderId="15" xfId="0" applyFont="1" applyBorder="1" applyAlignment="1">
      <alignment/>
    </xf>
    <xf numFmtId="0" fontId="0" fillId="0" borderId="0" xfId="149">
      <alignment/>
      <protection/>
    </xf>
    <xf numFmtId="0" fontId="23" fillId="4" borderId="0" xfId="149" applyFont="1" applyFill="1" applyBorder="1" applyAlignment="1">
      <alignment horizontal="center" vertical="center"/>
      <protection/>
    </xf>
    <xf numFmtId="0" fontId="24" fillId="0" borderId="0" xfId="0" applyFont="1" applyBorder="1" applyAlignment="1">
      <alignment vertical="center"/>
    </xf>
    <xf numFmtId="0" fontId="0" fillId="0" borderId="0" xfId="149" applyFill="1" applyBorder="1" applyAlignment="1">
      <alignment vertical="center"/>
      <protection/>
    </xf>
    <xf numFmtId="0" fontId="0" fillId="0" borderId="0" xfId="149" applyAlignment="1">
      <alignment vertical="center"/>
      <protection/>
    </xf>
    <xf numFmtId="0" fontId="24" fillId="0" borderId="0" xfId="0" applyFont="1" applyBorder="1" applyAlignment="1">
      <alignment horizontal="center" vertical="center"/>
    </xf>
    <xf numFmtId="0" fontId="0" fillId="8" borderId="0" xfId="149" applyFill="1" applyBorder="1" applyAlignment="1">
      <alignment vertical="center"/>
      <protection/>
    </xf>
    <xf numFmtId="0" fontId="23" fillId="8" borderId="0" xfId="149" applyFont="1" applyFill="1" applyBorder="1" applyAlignment="1">
      <alignment horizontal="center" vertical="center"/>
      <protection/>
    </xf>
    <xf numFmtId="0" fontId="24" fillId="0" borderId="0" xfId="0" applyFont="1" applyAlignment="1">
      <alignment vertical="center"/>
    </xf>
    <xf numFmtId="0" fontId="25" fillId="8" borderId="0" xfId="149" applyFont="1" applyFill="1" applyBorder="1" applyAlignment="1">
      <alignment horizontal="center" vertical="center"/>
      <protection/>
    </xf>
    <xf numFmtId="0" fontId="6" fillId="0" borderId="0" xfId="149" applyFont="1">
      <alignment/>
      <protection/>
    </xf>
    <xf numFmtId="0" fontId="6" fillId="0" borderId="0" xfId="0" applyFont="1" applyFill="1" applyAlignment="1">
      <alignment/>
    </xf>
    <xf numFmtId="169" fontId="4" fillId="0" borderId="0" xfId="163" applyNumberFormat="1" applyFont="1" applyFill="1" applyBorder="1" applyAlignment="1">
      <alignment horizontal="center" vertical="center"/>
    </xf>
    <xf numFmtId="167" fontId="4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1" fontId="0" fillId="0" borderId="0" xfId="0" applyNumberFormat="1" applyFont="1" applyAlignment="1">
      <alignment/>
    </xf>
    <xf numFmtId="0" fontId="0" fillId="15" borderId="0" xfId="0" applyFont="1" applyFill="1" applyBorder="1" applyAlignment="1">
      <alignment/>
    </xf>
    <xf numFmtId="167" fontId="0" fillId="0" borderId="0" xfId="163" applyFont="1" applyAlignment="1">
      <alignment horizontal="center"/>
    </xf>
    <xf numFmtId="3" fontId="0" fillId="10" borderId="16" xfId="0" applyNumberFormat="1" applyFont="1" applyFill="1" applyBorder="1" applyAlignment="1">
      <alignment horizontal="right"/>
    </xf>
    <xf numFmtId="3" fontId="0" fillId="10" borderId="17" xfId="0" applyNumberFormat="1" applyFont="1" applyFill="1" applyBorder="1" applyAlignment="1">
      <alignment horizontal="right"/>
    </xf>
    <xf numFmtId="167" fontId="0" fillId="10" borderId="18" xfId="163" applyFont="1" applyFill="1" applyBorder="1" applyAlignment="1">
      <alignment horizontal="center"/>
    </xf>
    <xf numFmtId="3" fontId="0" fillId="10" borderId="19" xfId="0" applyNumberFormat="1" applyFont="1" applyFill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20" xfId="0" applyFont="1" applyBorder="1" applyAlignment="1">
      <alignment/>
    </xf>
    <xf numFmtId="167" fontId="6" fillId="0" borderId="0" xfId="0" applyNumberFormat="1" applyFont="1" applyFill="1" applyAlignment="1">
      <alignment/>
    </xf>
    <xf numFmtId="0" fontId="27" fillId="0" borderId="21" xfId="0" applyFont="1" applyBorder="1" applyAlignment="1">
      <alignment horizont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9" fillId="0" borderId="15" xfId="0" applyFont="1" applyBorder="1" applyAlignment="1">
      <alignment horizont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1" fillId="0" borderId="27" xfId="0" applyFont="1" applyBorder="1" applyAlignment="1">
      <alignment vertical="center"/>
    </xf>
    <xf numFmtId="0" fontId="0" fillId="0" borderId="27" xfId="0" applyBorder="1" applyAlignment="1">
      <alignment vertical="center"/>
    </xf>
    <xf numFmtId="0" fontId="13" fillId="0" borderId="27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4" borderId="28" xfId="0" applyFont="1" applyFill="1" applyBorder="1" applyAlignment="1">
      <alignment horizontal="center" vertical="center"/>
    </xf>
    <xf numFmtId="0" fontId="1" fillId="4" borderId="29" xfId="0" applyFont="1" applyFill="1" applyBorder="1" applyAlignment="1">
      <alignment horizontal="center" vertical="center" wrapText="1"/>
    </xf>
    <xf numFmtId="0" fontId="1" fillId="4" borderId="30" xfId="0" applyFont="1" applyFill="1" applyBorder="1" applyAlignment="1">
      <alignment horizontal="center" vertical="center" wrapText="1"/>
    </xf>
    <xf numFmtId="0" fontId="1" fillId="4" borderId="31" xfId="0" applyFont="1" applyFill="1" applyBorder="1" applyAlignment="1">
      <alignment horizontal="center" vertical="center"/>
    </xf>
    <xf numFmtId="0" fontId="1" fillId="4" borderId="32" xfId="0" applyFont="1" applyFill="1" applyBorder="1" applyAlignment="1">
      <alignment horizontal="center" vertical="center" wrapText="1"/>
    </xf>
    <xf numFmtId="0" fontId="13" fillId="4" borderId="32" xfId="0" applyFont="1" applyFill="1" applyBorder="1" applyAlignment="1">
      <alignment horizontal="center" vertical="center" wrapText="1"/>
    </xf>
    <xf numFmtId="0" fontId="13" fillId="4" borderId="33" xfId="0" applyFont="1" applyFill="1" applyBorder="1" applyAlignment="1">
      <alignment horizontal="center" vertical="center" wrapText="1"/>
    </xf>
    <xf numFmtId="3" fontId="1" fillId="0" borderId="18" xfId="0" applyNumberFormat="1" applyFont="1" applyBorder="1" applyAlignment="1">
      <alignment vertical="center"/>
    </xf>
    <xf numFmtId="3" fontId="1" fillId="0" borderId="32" xfId="0" applyNumberFormat="1" applyFont="1" applyFill="1" applyBorder="1" applyAlignment="1">
      <alignment horizontal="right" vertical="center"/>
    </xf>
    <xf numFmtId="4" fontId="1" fillId="0" borderId="33" xfId="0" applyNumberFormat="1" applyFont="1" applyFill="1" applyBorder="1" applyAlignment="1">
      <alignment horizontal="right" vertical="center"/>
    </xf>
    <xf numFmtId="3" fontId="1" fillId="0" borderId="32" xfId="0" applyNumberFormat="1" applyFont="1" applyBorder="1" applyAlignment="1">
      <alignment vertical="center"/>
    </xf>
    <xf numFmtId="4" fontId="1" fillId="0" borderId="32" xfId="0" applyNumberFormat="1" applyFont="1" applyBorder="1" applyAlignment="1">
      <alignment vertical="center"/>
    </xf>
    <xf numFmtId="4" fontId="1" fillId="0" borderId="33" xfId="0" applyNumberFormat="1" applyFont="1" applyBorder="1" applyAlignment="1">
      <alignment vertical="center"/>
    </xf>
    <xf numFmtId="3" fontId="1" fillId="0" borderId="29" xfId="0" applyNumberFormat="1" applyFont="1" applyBorder="1" applyAlignment="1">
      <alignment vertical="center"/>
    </xf>
    <xf numFmtId="3" fontId="1" fillId="0" borderId="30" xfId="0" applyNumberFormat="1" applyFont="1" applyFill="1" applyBorder="1" applyAlignment="1">
      <alignment horizontal="right" vertical="center"/>
    </xf>
    <xf numFmtId="4" fontId="1" fillId="0" borderId="30" xfId="0" applyNumberFormat="1" applyFont="1" applyBorder="1" applyAlignment="1">
      <alignment vertical="center"/>
    </xf>
    <xf numFmtId="4" fontId="1" fillId="0" borderId="31" xfId="0" applyNumberFormat="1" applyFont="1" applyBorder="1" applyAlignment="1">
      <alignment vertical="center"/>
    </xf>
    <xf numFmtId="3" fontId="8" fillId="4" borderId="18" xfId="0" applyNumberFormat="1" applyFont="1" applyFill="1" applyBorder="1" applyAlignment="1">
      <alignment vertical="center"/>
    </xf>
    <xf numFmtId="3" fontId="8" fillId="4" borderId="30" xfId="0" applyNumberFormat="1" applyFont="1" applyFill="1" applyBorder="1" applyAlignment="1">
      <alignment horizontal="right" vertical="center"/>
    </xf>
    <xf numFmtId="3" fontId="1" fillId="4" borderId="33" xfId="0" applyNumberFormat="1" applyFont="1" applyFill="1" applyBorder="1" applyAlignment="1">
      <alignment horizontal="right" vertical="center"/>
    </xf>
    <xf numFmtId="3" fontId="8" fillId="4" borderId="32" xfId="0" applyNumberFormat="1" applyFont="1" applyFill="1" applyBorder="1" applyAlignment="1">
      <alignment vertical="center"/>
    </xf>
    <xf numFmtId="4" fontId="8" fillId="4" borderId="32" xfId="0" applyNumberFormat="1" applyFont="1" applyFill="1" applyBorder="1" applyAlignment="1">
      <alignment vertical="center"/>
    </xf>
    <xf numFmtId="4" fontId="8" fillId="4" borderId="31" xfId="0" applyNumberFormat="1" applyFont="1" applyFill="1" applyBorder="1" applyAlignment="1">
      <alignment vertical="center"/>
    </xf>
    <xf numFmtId="4" fontId="8" fillId="4" borderId="33" xfId="0" applyNumberFormat="1" applyFont="1" applyFill="1" applyBorder="1" applyAlignment="1">
      <alignment vertical="center"/>
    </xf>
    <xf numFmtId="0" fontId="0" fillId="0" borderId="0" xfId="0" applyBorder="1" applyAlignment="1">
      <alignment vertical="center"/>
    </xf>
    <xf numFmtId="3" fontId="1" fillId="0" borderId="29" xfId="0" applyNumberFormat="1" applyFont="1" applyFill="1" applyBorder="1" applyAlignment="1">
      <alignment vertical="center"/>
    </xf>
    <xf numFmtId="3" fontId="1" fillId="0" borderId="30" xfId="0" applyNumberFormat="1" applyFont="1" applyFill="1" applyBorder="1" applyAlignment="1">
      <alignment vertical="center"/>
    </xf>
    <xf numFmtId="4" fontId="1" fillId="0" borderId="30" xfId="0" applyNumberFormat="1" applyFont="1" applyFill="1" applyBorder="1" applyAlignment="1">
      <alignment vertical="center"/>
    </xf>
    <xf numFmtId="4" fontId="1" fillId="0" borderId="31" xfId="0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3" fontId="8" fillId="4" borderId="29" xfId="0" applyNumberFormat="1" applyFont="1" applyFill="1" applyBorder="1" applyAlignment="1">
      <alignment vertical="center"/>
    </xf>
    <xf numFmtId="3" fontId="8" fillId="4" borderId="30" xfId="0" applyNumberFormat="1" applyFont="1" applyFill="1" applyBorder="1" applyAlignment="1">
      <alignment vertical="center"/>
    </xf>
    <xf numFmtId="4" fontId="8" fillId="4" borderId="30" xfId="0" applyNumberFormat="1" applyFont="1" applyFill="1" applyBorder="1" applyAlignment="1">
      <alignment vertical="center"/>
    </xf>
    <xf numFmtId="3" fontId="1" fillId="0" borderId="30" xfId="0" applyNumberFormat="1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14" fontId="8" fillId="0" borderId="34" xfId="0" applyNumberFormat="1" applyFont="1" applyFill="1" applyBorder="1" applyAlignment="1">
      <alignment vertical="center"/>
    </xf>
    <xf numFmtId="3" fontId="1" fillId="0" borderId="31" xfId="0" applyNumberFormat="1" applyFont="1" applyFill="1" applyBorder="1" applyAlignment="1">
      <alignment horizontal="right" vertical="center"/>
    </xf>
    <xf numFmtId="3" fontId="8" fillId="4" borderId="35" xfId="0" applyNumberFormat="1" applyFont="1" applyFill="1" applyBorder="1" applyAlignment="1">
      <alignment vertical="center"/>
    </xf>
    <xf numFmtId="3" fontId="8" fillId="4" borderId="36" xfId="0" applyNumberFormat="1" applyFont="1" applyFill="1" applyBorder="1" applyAlignment="1">
      <alignment horizontal="right" vertical="center"/>
    </xf>
    <xf numFmtId="3" fontId="8" fillId="4" borderId="37" xfId="0" applyNumberFormat="1" applyFont="1" applyFill="1" applyBorder="1" applyAlignment="1">
      <alignment vertical="center"/>
    </xf>
    <xf numFmtId="3" fontId="8" fillId="4" borderId="36" xfId="0" applyNumberFormat="1" applyFont="1" applyFill="1" applyBorder="1" applyAlignment="1">
      <alignment vertical="center"/>
    </xf>
    <xf numFmtId="4" fontId="8" fillId="4" borderId="36" xfId="0" applyNumberFormat="1" applyFont="1" applyFill="1" applyBorder="1" applyAlignment="1">
      <alignment vertical="center"/>
    </xf>
    <xf numFmtId="4" fontId="8" fillId="4" borderId="37" xfId="0" applyNumberFormat="1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" fillId="4" borderId="38" xfId="0" applyFont="1" applyFill="1" applyBorder="1" applyAlignment="1">
      <alignment horizontal="center" vertical="center"/>
    </xf>
    <xf numFmtId="0" fontId="1" fillId="4" borderId="18" xfId="0" applyFont="1" applyFill="1" applyBorder="1" applyAlignment="1">
      <alignment horizontal="center" vertical="center" wrapText="1"/>
    </xf>
    <xf numFmtId="0" fontId="13" fillId="4" borderId="18" xfId="0" applyFont="1" applyFill="1" applyBorder="1" applyAlignment="1">
      <alignment horizontal="center" vertical="center" wrapText="1"/>
    </xf>
    <xf numFmtId="3" fontId="1" fillId="4" borderId="3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/>
    </xf>
    <xf numFmtId="0" fontId="2" fillId="4" borderId="39" xfId="0" applyFont="1" applyFill="1" applyBorder="1" applyAlignment="1">
      <alignment horizontal="center" vertical="center"/>
    </xf>
    <xf numFmtId="3" fontId="11" fillId="0" borderId="0" xfId="0" applyNumberFormat="1" applyFont="1" applyAlignment="1">
      <alignment/>
    </xf>
    <xf numFmtId="169" fontId="0" fillId="0" borderId="32" xfId="163" applyNumberFormat="1" applyFont="1" applyBorder="1" applyAlignment="1">
      <alignment/>
    </xf>
    <xf numFmtId="0" fontId="4" fillId="0" borderId="0" xfId="0" applyFont="1" applyAlignment="1">
      <alignment vertical="center"/>
    </xf>
    <xf numFmtId="0" fontId="13" fillId="0" borderId="0" xfId="0" applyFont="1" applyFill="1" applyBorder="1" applyAlignment="1">
      <alignment horizontal="left" vertical="center"/>
    </xf>
    <xf numFmtId="169" fontId="0" fillId="0" borderId="40" xfId="163" applyNumberFormat="1" applyFont="1" applyFill="1" applyBorder="1" applyAlignment="1">
      <alignment/>
    </xf>
    <xf numFmtId="167" fontId="0" fillId="0" borderId="41" xfId="163" applyNumberFormat="1" applyFont="1" applyFill="1" applyBorder="1" applyAlignment="1">
      <alignment/>
    </xf>
    <xf numFmtId="169" fontId="0" fillId="0" borderId="42" xfId="163" applyNumberFormat="1" applyFont="1" applyFill="1" applyBorder="1" applyAlignment="1">
      <alignment/>
    </xf>
    <xf numFmtId="167" fontId="0" fillId="0" borderId="43" xfId="163" applyNumberFormat="1" applyFont="1" applyFill="1" applyBorder="1" applyAlignment="1">
      <alignment/>
    </xf>
    <xf numFmtId="0" fontId="4" fillId="0" borderId="43" xfId="0" applyFont="1" applyFill="1" applyBorder="1" applyAlignment="1">
      <alignment/>
    </xf>
    <xf numFmtId="167" fontId="0" fillId="0" borderId="29" xfId="163" applyNumberFormat="1" applyFont="1" applyFill="1" applyBorder="1" applyAlignment="1">
      <alignment/>
    </xf>
    <xf numFmtId="169" fontId="0" fillId="0" borderId="44" xfId="163" applyNumberFormat="1" applyFont="1" applyFill="1" applyBorder="1" applyAlignment="1">
      <alignment/>
    </xf>
    <xf numFmtId="167" fontId="0" fillId="10" borderId="17" xfId="163" applyFont="1" applyFill="1" applyBorder="1" applyAlignment="1">
      <alignment horizontal="center"/>
    </xf>
    <xf numFmtId="3" fontId="0" fillId="10" borderId="20" xfId="0" applyNumberFormat="1" applyFont="1" applyFill="1" applyBorder="1" applyAlignment="1">
      <alignment horizontal="right"/>
    </xf>
    <xf numFmtId="3" fontId="0" fillId="10" borderId="44" xfId="0" applyNumberFormat="1" applyFont="1" applyFill="1" applyBorder="1" applyAlignment="1">
      <alignment horizontal="right"/>
    </xf>
    <xf numFmtId="167" fontId="0" fillId="10" borderId="29" xfId="163" applyFont="1" applyFill="1" applyBorder="1" applyAlignment="1">
      <alignment horizontal="center"/>
    </xf>
    <xf numFmtId="167" fontId="0" fillId="10" borderId="41" xfId="163" applyFont="1" applyFill="1" applyBorder="1" applyAlignment="1">
      <alignment horizontal="center"/>
    </xf>
    <xf numFmtId="3" fontId="0" fillId="10" borderId="40" xfId="0" applyNumberFormat="1" applyFont="1" applyFill="1" applyBorder="1" applyAlignment="1">
      <alignment horizontal="right"/>
    </xf>
    <xf numFmtId="169" fontId="0" fillId="0" borderId="42" xfId="163" applyNumberFormat="1" applyFont="1" applyFill="1" applyBorder="1" applyAlignment="1">
      <alignment horizontal="center"/>
    </xf>
    <xf numFmtId="0" fontId="2" fillId="4" borderId="32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1" fontId="4" fillId="15" borderId="32" xfId="0" applyNumberFormat="1" applyFont="1" applyFill="1" applyBorder="1" applyAlignment="1">
      <alignment horizontal="center"/>
    </xf>
    <xf numFmtId="3" fontId="4" fillId="15" borderId="32" xfId="0" applyNumberFormat="1" applyFont="1" applyFill="1" applyBorder="1" applyAlignment="1">
      <alignment horizontal="center"/>
    </xf>
    <xf numFmtId="2" fontId="4" fillId="15" borderId="32" xfId="0" applyNumberFormat="1" applyFont="1" applyFill="1" applyBorder="1" applyAlignment="1">
      <alignment horizontal="center"/>
    </xf>
    <xf numFmtId="167" fontId="0" fillId="8" borderId="32" xfId="163" applyNumberFormat="1" applyFont="1" applyFill="1" applyBorder="1" applyAlignment="1" quotePrefix="1">
      <alignment horizontal="right"/>
    </xf>
    <xf numFmtId="4" fontId="0" fillId="0" borderId="32" xfId="0" applyNumberFormat="1" applyFont="1" applyBorder="1" applyAlignment="1">
      <alignment/>
    </xf>
    <xf numFmtId="3" fontId="4" fillId="7" borderId="32" xfId="0" applyNumberFormat="1" applyFont="1" applyFill="1" applyBorder="1" applyAlignment="1">
      <alignment horizontal="right" vertical="top" wrapText="1"/>
    </xf>
    <xf numFmtId="167" fontId="4" fillId="7" borderId="32" xfId="163" applyNumberFormat="1" applyFont="1" applyFill="1" applyBorder="1" applyAlignment="1" quotePrefix="1">
      <alignment horizontal="right"/>
    </xf>
    <xf numFmtId="4" fontId="4" fillId="7" borderId="32" xfId="0" applyNumberFormat="1" applyFont="1" applyFill="1" applyBorder="1" applyAlignment="1">
      <alignment/>
    </xf>
    <xf numFmtId="3" fontId="4" fillId="15" borderId="18" xfId="0" applyNumberFormat="1" applyFont="1" applyFill="1" applyBorder="1" applyAlignment="1">
      <alignment horizontal="center"/>
    </xf>
    <xf numFmtId="3" fontId="4" fillId="15" borderId="29" xfId="0" applyNumberFormat="1" applyFont="1" applyFill="1" applyBorder="1" applyAlignment="1">
      <alignment horizontal="center"/>
    </xf>
    <xf numFmtId="3" fontId="4" fillId="15" borderId="30" xfId="0" applyNumberFormat="1" applyFont="1" applyFill="1" applyBorder="1" applyAlignment="1">
      <alignment horizontal="center"/>
    </xf>
    <xf numFmtId="2" fontId="4" fillId="15" borderId="30" xfId="0" applyNumberFormat="1" applyFont="1" applyFill="1" applyBorder="1" applyAlignment="1">
      <alignment horizontal="center"/>
    </xf>
    <xf numFmtId="1" fontId="4" fillId="15" borderId="30" xfId="0" applyNumberFormat="1" applyFont="1" applyFill="1" applyBorder="1" applyAlignment="1">
      <alignment horizontal="center"/>
    </xf>
    <xf numFmtId="169" fontId="0" fillId="8" borderId="32" xfId="163" applyNumberFormat="1" applyFont="1" applyFill="1" applyBorder="1" applyAlignment="1">
      <alignment/>
    </xf>
    <xf numFmtId="169" fontId="0" fillId="8" borderId="32" xfId="163" applyNumberFormat="1" applyFont="1" applyFill="1" applyBorder="1" applyAlignment="1" quotePrefix="1">
      <alignment horizontal="right"/>
    </xf>
    <xf numFmtId="1" fontId="0" fillId="8" borderId="32" xfId="163" applyNumberFormat="1" applyFont="1" applyFill="1" applyBorder="1" applyAlignment="1" quotePrefix="1">
      <alignment horizontal="right"/>
    </xf>
    <xf numFmtId="169" fontId="4" fillId="8" borderId="32" xfId="163" applyNumberFormat="1" applyFont="1" applyFill="1" applyBorder="1" applyAlignment="1">
      <alignment/>
    </xf>
    <xf numFmtId="169" fontId="4" fillId="8" borderId="32" xfId="163" applyNumberFormat="1" applyFont="1" applyFill="1" applyBorder="1" applyAlignment="1" quotePrefix="1">
      <alignment horizontal="right"/>
    </xf>
    <xf numFmtId="4" fontId="4" fillId="0" borderId="32" xfId="0" applyNumberFormat="1" applyFont="1" applyBorder="1" applyAlignment="1">
      <alignment/>
    </xf>
    <xf numFmtId="0" fontId="0" fillId="0" borderId="32" xfId="0" applyFont="1" applyBorder="1" applyAlignment="1">
      <alignment/>
    </xf>
    <xf numFmtId="1" fontId="0" fillId="0" borderId="32" xfId="0" applyNumberFormat="1" applyFont="1" applyBorder="1" applyAlignment="1">
      <alignment/>
    </xf>
    <xf numFmtId="169" fontId="4" fillId="7" borderId="18" xfId="163" applyNumberFormat="1" applyFont="1" applyFill="1" applyBorder="1" applyAlignment="1">
      <alignment horizontal="right" vertical="center"/>
    </xf>
    <xf numFmtId="169" fontId="4" fillId="7" borderId="32" xfId="163" applyNumberFormat="1" applyFont="1" applyFill="1" applyBorder="1" applyAlignment="1">
      <alignment horizontal="right" vertical="center"/>
    </xf>
    <xf numFmtId="169" fontId="4" fillId="7" borderId="32" xfId="163" applyNumberFormat="1" applyFont="1" applyFill="1" applyBorder="1" applyAlignment="1" quotePrefix="1">
      <alignment horizontal="right"/>
    </xf>
    <xf numFmtId="0" fontId="0" fillId="0" borderId="0" xfId="0" applyFont="1" applyAlignment="1">
      <alignment/>
    </xf>
    <xf numFmtId="1" fontId="0" fillId="0" borderId="0" xfId="0" applyNumberFormat="1" applyFont="1" applyAlignment="1">
      <alignment/>
    </xf>
    <xf numFmtId="2" fontId="4" fillId="7" borderId="16" xfId="0" applyNumberFormat="1" applyFont="1" applyFill="1" applyBorder="1" applyAlignment="1">
      <alignment horizontal="centerContinuous"/>
    </xf>
    <xf numFmtId="2" fontId="4" fillId="7" borderId="17" xfId="0" applyNumberFormat="1" applyFont="1" applyFill="1" applyBorder="1" applyAlignment="1">
      <alignment horizontal="centerContinuous"/>
    </xf>
    <xf numFmtId="0" fontId="0" fillId="10" borderId="44" xfId="0" applyFont="1" applyFill="1" applyBorder="1" applyAlignment="1">
      <alignment horizontal="right"/>
    </xf>
    <xf numFmtId="0" fontId="0" fillId="10" borderId="20" xfId="0" applyFont="1" applyFill="1" applyBorder="1" applyAlignment="1">
      <alignment horizontal="right"/>
    </xf>
    <xf numFmtId="0" fontId="0" fillId="10" borderId="29" xfId="0" applyFont="1" applyFill="1" applyBorder="1" applyAlignment="1">
      <alignment horizontal="right"/>
    </xf>
    <xf numFmtId="0" fontId="29" fillId="0" borderId="0" xfId="0" applyFont="1" applyAlignment="1">
      <alignment/>
    </xf>
    <xf numFmtId="0" fontId="32" fillId="0" borderId="19" xfId="0" applyFont="1" applyBorder="1" applyAlignment="1">
      <alignment/>
    </xf>
    <xf numFmtId="0" fontId="31" fillId="0" borderId="40" xfId="0" applyFont="1" applyBorder="1" applyAlignment="1">
      <alignment horizontal="center"/>
    </xf>
    <xf numFmtId="0" fontId="31" fillId="0" borderId="0" xfId="0" applyFont="1" applyAlignment="1">
      <alignment/>
    </xf>
    <xf numFmtId="0" fontId="31" fillId="0" borderId="42" xfId="0" applyFont="1" applyBorder="1" applyAlignment="1">
      <alignment horizontal="center"/>
    </xf>
    <xf numFmtId="0" fontId="31" fillId="0" borderId="45" xfId="0" applyFont="1" applyBorder="1" applyAlignment="1">
      <alignment horizontal="center"/>
    </xf>
    <xf numFmtId="2" fontId="31" fillId="0" borderId="42" xfId="0" applyNumberFormat="1" applyFont="1" applyBorder="1" applyAlignment="1">
      <alignment horizontal="center"/>
    </xf>
    <xf numFmtId="0" fontId="31" fillId="9" borderId="17" xfId="0" applyFont="1" applyFill="1" applyBorder="1" applyAlignment="1">
      <alignment/>
    </xf>
    <xf numFmtId="0" fontId="31" fillId="9" borderId="16" xfId="0" applyFont="1" applyFill="1" applyBorder="1" applyAlignment="1">
      <alignment horizontal="center"/>
    </xf>
    <xf numFmtId="0" fontId="32" fillId="0" borderId="0" xfId="0" applyFont="1" applyAlignment="1">
      <alignment/>
    </xf>
    <xf numFmtId="0" fontId="32" fillId="0" borderId="17" xfId="0" applyFont="1" applyBorder="1" applyAlignment="1">
      <alignment/>
    </xf>
    <xf numFmtId="0" fontId="31" fillId="0" borderId="16" xfId="0" applyFont="1" applyBorder="1" applyAlignment="1">
      <alignment horizontal="center"/>
    </xf>
    <xf numFmtId="0" fontId="31" fillId="0" borderId="20" xfId="0" applyFont="1" applyBorder="1" applyAlignment="1">
      <alignment/>
    </xf>
    <xf numFmtId="0" fontId="31" fillId="0" borderId="44" xfId="0" applyFont="1" applyBorder="1" applyAlignment="1">
      <alignment horizontal="center"/>
    </xf>
    <xf numFmtId="0" fontId="31" fillId="0" borderId="30" xfId="0" applyFont="1" applyBorder="1" applyAlignment="1">
      <alignment horizontal="center"/>
    </xf>
    <xf numFmtId="0" fontId="31" fillId="9" borderId="0" xfId="0" applyFont="1" applyFill="1" applyAlignment="1">
      <alignment/>
    </xf>
    <xf numFmtId="1" fontId="31" fillId="9" borderId="16" xfId="0" applyNumberFormat="1" applyFont="1" applyFill="1" applyBorder="1" applyAlignment="1">
      <alignment horizontal="center"/>
    </xf>
    <xf numFmtId="3" fontId="31" fillId="9" borderId="32" xfId="0" applyNumberFormat="1" applyFont="1" applyFill="1" applyBorder="1" applyAlignment="1">
      <alignment horizontal="center"/>
    </xf>
    <xf numFmtId="3" fontId="31" fillId="9" borderId="16" xfId="0" applyNumberFormat="1" applyFont="1" applyFill="1" applyBorder="1" applyAlignment="1">
      <alignment horizontal="center"/>
    </xf>
    <xf numFmtId="0" fontId="32" fillId="0" borderId="17" xfId="0" applyFont="1" applyFill="1" applyBorder="1" applyAlignment="1">
      <alignment/>
    </xf>
    <xf numFmtId="0" fontId="0" fillId="0" borderId="0" xfId="0" applyFill="1" applyAlignment="1">
      <alignment/>
    </xf>
    <xf numFmtId="0" fontId="31" fillId="9" borderId="20" xfId="0" applyFont="1" applyFill="1" applyBorder="1" applyAlignment="1">
      <alignment/>
    </xf>
    <xf numFmtId="0" fontId="29" fillId="0" borderId="17" xfId="0" applyFont="1" applyBorder="1" applyAlignment="1">
      <alignment/>
    </xf>
    <xf numFmtId="0" fontId="31" fillId="0" borderId="32" xfId="0" applyFont="1" applyBorder="1" applyAlignment="1">
      <alignment horizontal="center"/>
    </xf>
    <xf numFmtId="0" fontId="31" fillId="9" borderId="41" xfId="0" applyFont="1" applyFill="1" applyBorder="1" applyAlignment="1">
      <alignment/>
    </xf>
    <xf numFmtId="168" fontId="31" fillId="0" borderId="42" xfId="0" applyNumberFormat="1" applyFont="1" applyFill="1" applyBorder="1" applyAlignment="1">
      <alignment horizontal="center"/>
    </xf>
    <xf numFmtId="168" fontId="31" fillId="0" borderId="45" xfId="0" applyNumberFormat="1" applyFont="1" applyFill="1" applyBorder="1" applyAlignment="1">
      <alignment horizontal="center"/>
    </xf>
    <xf numFmtId="168" fontId="31" fillId="0" borderId="40" xfId="0" applyNumberFormat="1" applyFont="1" applyBorder="1" applyAlignment="1">
      <alignment horizontal="center"/>
    </xf>
    <xf numFmtId="168" fontId="31" fillId="0" borderId="39" xfId="0" applyNumberFormat="1" applyFont="1" applyBorder="1" applyAlignment="1">
      <alignment horizontal="center"/>
    </xf>
    <xf numFmtId="168" fontId="31" fillId="0" borderId="42" xfId="0" applyNumberFormat="1" applyFont="1" applyBorder="1" applyAlignment="1">
      <alignment horizontal="center"/>
    </xf>
    <xf numFmtId="168" fontId="31" fillId="0" borderId="45" xfId="0" applyNumberFormat="1" applyFont="1" applyBorder="1" applyAlignment="1">
      <alignment horizontal="center"/>
    </xf>
    <xf numFmtId="168" fontId="31" fillId="0" borderId="16" xfId="0" applyNumberFormat="1" applyFont="1" applyBorder="1" applyAlignment="1">
      <alignment horizontal="center"/>
    </xf>
    <xf numFmtId="168" fontId="31" fillId="0" borderId="32" xfId="0" applyNumberFormat="1" applyFont="1" applyBorder="1" applyAlignment="1">
      <alignment horizontal="center"/>
    </xf>
    <xf numFmtId="168" fontId="31" fillId="9" borderId="42" xfId="0" applyNumberFormat="1" applyFont="1" applyFill="1" applyBorder="1" applyAlignment="1">
      <alignment horizontal="center"/>
    </xf>
    <xf numFmtId="168" fontId="31" fillId="9" borderId="45" xfId="0" applyNumberFormat="1" applyFont="1" applyFill="1" applyBorder="1" applyAlignment="1">
      <alignment horizontal="center"/>
    </xf>
    <xf numFmtId="168" fontId="31" fillId="9" borderId="16" xfId="0" applyNumberFormat="1" applyFont="1" applyFill="1" applyBorder="1" applyAlignment="1">
      <alignment horizontal="center"/>
    </xf>
    <xf numFmtId="168" fontId="31" fillId="9" borderId="32" xfId="0" applyNumberFormat="1" applyFont="1" applyFill="1" applyBorder="1" applyAlignment="1">
      <alignment horizontal="center"/>
    </xf>
    <xf numFmtId="0" fontId="31" fillId="9" borderId="27" xfId="0" applyFont="1" applyFill="1" applyBorder="1" applyAlignment="1">
      <alignment/>
    </xf>
    <xf numFmtId="168" fontId="31" fillId="9" borderId="44" xfId="0" applyNumberFormat="1" applyFont="1" applyFill="1" applyBorder="1" applyAlignment="1">
      <alignment horizontal="center"/>
    </xf>
    <xf numFmtId="168" fontId="31" fillId="9" borderId="30" xfId="0" applyNumberFormat="1" applyFont="1" applyFill="1" applyBorder="1" applyAlignment="1">
      <alignment horizontal="center"/>
    </xf>
    <xf numFmtId="0" fontId="31" fillId="0" borderId="0" xfId="149" applyFont="1" applyFill="1" applyBorder="1" applyAlignment="1">
      <alignment horizontal="center" vertical="center"/>
      <protection/>
    </xf>
    <xf numFmtId="0" fontId="33" fillId="0" borderId="0" xfId="149" applyFont="1" applyFill="1" applyBorder="1" applyAlignment="1">
      <alignment horizontal="center" vertical="center"/>
      <protection/>
    </xf>
    <xf numFmtId="2" fontId="31" fillId="0" borderId="40" xfId="0" applyNumberFormat="1" applyFont="1" applyBorder="1" applyAlignment="1">
      <alignment horizontal="center"/>
    </xf>
    <xf numFmtId="0" fontId="34" fillId="0" borderId="0" xfId="0" applyFont="1" applyFill="1" applyBorder="1" applyAlignment="1">
      <alignment horizontal="left" vertical="center"/>
    </xf>
    <xf numFmtId="0" fontId="12" fillId="0" borderId="0" xfId="0" applyFont="1" applyAlignment="1">
      <alignment vertical="center"/>
    </xf>
    <xf numFmtId="3" fontId="12" fillId="0" borderId="0" xfId="0" applyNumberFormat="1" applyFont="1" applyAlignment="1">
      <alignment vertical="center"/>
    </xf>
    <xf numFmtId="4" fontId="12" fillId="0" borderId="0" xfId="0" applyNumberFormat="1" applyFont="1" applyAlignment="1">
      <alignment vertical="center"/>
    </xf>
    <xf numFmtId="0" fontId="24" fillId="0" borderId="0" xfId="152" applyFont="1" applyBorder="1" applyAlignment="1">
      <alignment vertical="center"/>
      <protection/>
    </xf>
    <xf numFmtId="0" fontId="0" fillId="0" borderId="0" xfId="149" applyFont="1" applyFill="1" applyBorder="1" applyAlignment="1">
      <alignment vertical="center"/>
      <protection/>
    </xf>
    <xf numFmtId="0" fontId="0" fillId="27" borderId="0" xfId="149" applyFont="1" applyFill="1" applyBorder="1" applyAlignment="1">
      <alignment vertical="center"/>
      <protection/>
    </xf>
    <xf numFmtId="0" fontId="36" fillId="28" borderId="0" xfId="0" applyFont="1" applyFill="1" applyBorder="1" applyAlignment="1">
      <alignment horizontal="center" vertical="center"/>
    </xf>
    <xf numFmtId="0" fontId="0" fillId="8" borderId="0" xfId="149" applyFont="1" applyFill="1" applyBorder="1" applyAlignment="1">
      <alignment vertical="center"/>
      <protection/>
    </xf>
    <xf numFmtId="0" fontId="6" fillId="0" borderId="0" xfId="149" applyFont="1" applyBorder="1">
      <alignment/>
      <protection/>
    </xf>
    <xf numFmtId="0" fontId="31" fillId="9" borderId="44" xfId="0" applyFont="1" applyFill="1" applyBorder="1" applyAlignment="1">
      <alignment horizontal="center"/>
    </xf>
    <xf numFmtId="0" fontId="31" fillId="9" borderId="30" xfId="0" applyFont="1" applyFill="1" applyBorder="1" applyAlignment="1">
      <alignment horizontal="center"/>
    </xf>
    <xf numFmtId="0" fontId="31" fillId="9" borderId="18" xfId="0" applyFont="1" applyFill="1" applyBorder="1" applyAlignment="1">
      <alignment/>
    </xf>
    <xf numFmtId="0" fontId="31" fillId="0" borderId="16" xfId="0" applyFont="1" applyFill="1" applyBorder="1" applyAlignment="1">
      <alignment horizontal="center"/>
    </xf>
    <xf numFmtId="1" fontId="31" fillId="0" borderId="16" xfId="0" applyNumberFormat="1" applyFont="1" applyFill="1" applyBorder="1" applyAlignment="1">
      <alignment horizontal="center"/>
    </xf>
    <xf numFmtId="3" fontId="31" fillId="0" borderId="32" xfId="0" applyNumberFormat="1" applyFont="1" applyFill="1" applyBorder="1" applyAlignment="1">
      <alignment horizontal="center"/>
    </xf>
    <xf numFmtId="3" fontId="31" fillId="0" borderId="16" xfId="0" applyNumberFormat="1" applyFont="1" applyFill="1" applyBorder="1" applyAlignment="1">
      <alignment horizontal="center"/>
    </xf>
    <xf numFmtId="0" fontId="8" fillId="0" borderId="0" xfId="0" applyFont="1" applyAlignment="1">
      <alignment/>
    </xf>
    <xf numFmtId="49" fontId="6" fillId="0" borderId="0" xfId="0" applyNumberFormat="1" applyFont="1" applyAlignment="1">
      <alignment vertical="center"/>
    </xf>
    <xf numFmtId="0" fontId="1" fillId="8" borderId="0" xfId="154" applyFont="1" applyFill="1" applyBorder="1">
      <alignment/>
      <protection/>
    </xf>
    <xf numFmtId="0" fontId="1" fillId="0" borderId="0" xfId="153" applyFont="1" applyAlignment="1">
      <alignment vertical="center"/>
      <protection/>
    </xf>
    <xf numFmtId="171" fontId="1" fillId="8" borderId="0" xfId="154" applyNumberFormat="1" applyFont="1" applyFill="1" applyBorder="1">
      <alignment/>
      <protection/>
    </xf>
    <xf numFmtId="2" fontId="3" fillId="0" borderId="0" xfId="154" applyNumberFormat="1" applyFont="1" applyAlignment="1">
      <alignment horizontal="left"/>
      <protection/>
    </xf>
    <xf numFmtId="2" fontId="2" fillId="0" borderId="0" xfId="154" applyNumberFormat="1" applyFont="1" applyAlignment="1">
      <alignment horizontal="left"/>
      <protection/>
    </xf>
    <xf numFmtId="0" fontId="2" fillId="0" borderId="0" xfId="148" applyFont="1" applyAlignment="1">
      <alignment vertical="center"/>
      <protection/>
    </xf>
    <xf numFmtId="0" fontId="2" fillId="0" borderId="0" xfId="154" applyFont="1" applyAlignment="1">
      <alignment vertical="center"/>
      <protection/>
    </xf>
    <xf numFmtId="0" fontId="3" fillId="0" borderId="0" xfId="154" applyFont="1">
      <alignment/>
      <protection/>
    </xf>
    <xf numFmtId="0" fontId="2" fillId="0" borderId="0" xfId="154" applyFont="1">
      <alignment/>
      <protection/>
    </xf>
    <xf numFmtId="0" fontId="2" fillId="0" borderId="0" xfId="150" applyFont="1" applyAlignment="1">
      <alignment vertical="center"/>
      <protection/>
    </xf>
    <xf numFmtId="0" fontId="2" fillId="0" borderId="0" xfId="154" applyFont="1" applyAlignment="1">
      <alignment horizontal="center" vertical="center"/>
      <protection/>
    </xf>
    <xf numFmtId="49" fontId="2" fillId="0" borderId="0" xfId="154" applyNumberFormat="1" applyFont="1" applyAlignment="1">
      <alignment vertical="center"/>
      <protection/>
    </xf>
    <xf numFmtId="0" fontId="3" fillId="0" borderId="0" xfId="154" applyFont="1" applyAlignment="1">
      <alignment vertical="center"/>
      <protection/>
    </xf>
    <xf numFmtId="0" fontId="3" fillId="8" borderId="0" xfId="154" applyFont="1" applyFill="1" applyBorder="1">
      <alignment/>
      <protection/>
    </xf>
    <xf numFmtId="49" fontId="3" fillId="0" borderId="0" xfId="154" applyNumberFormat="1" applyFont="1" applyAlignment="1">
      <alignment horizontal="center" vertical="center" wrapText="1"/>
      <protection/>
    </xf>
    <xf numFmtId="10" fontId="3" fillId="0" borderId="0" xfId="159" applyNumberFormat="1" applyFont="1" applyAlignment="1">
      <alignment horizontal="right" vertical="center"/>
    </xf>
    <xf numFmtId="171" fontId="3" fillId="8" borderId="0" xfId="154" applyNumberFormat="1" applyFont="1" applyFill="1" applyBorder="1">
      <alignment/>
      <protection/>
    </xf>
    <xf numFmtId="49" fontId="3" fillId="0" borderId="0" xfId="154" applyNumberFormat="1" applyFont="1" applyAlignment="1">
      <alignment vertical="center"/>
      <protection/>
    </xf>
    <xf numFmtId="0" fontId="1" fillId="0" borderId="0" xfId="0" applyFont="1" applyFill="1" applyBorder="1" applyAlignment="1">
      <alignment horizontal="left" vertical="center"/>
    </xf>
    <xf numFmtId="171" fontId="3" fillId="0" borderId="0" xfId="154" applyNumberFormat="1" applyFont="1" applyFill="1" applyAlignment="1">
      <alignment horizontal="right" vertical="center"/>
      <protection/>
    </xf>
    <xf numFmtId="170" fontId="1" fillId="8" borderId="0" xfId="154" applyNumberFormat="1" applyFont="1" applyFill="1" applyBorder="1">
      <alignment/>
      <protection/>
    </xf>
    <xf numFmtId="165" fontId="0" fillId="0" borderId="32" xfId="163" applyNumberFormat="1" applyFont="1" applyBorder="1" applyAlignment="1">
      <alignment horizontal="right" vertical="center"/>
    </xf>
    <xf numFmtId="165" fontId="0" fillId="0" borderId="32" xfId="163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169" fontId="0" fillId="0" borderId="0" xfId="0" applyNumberFormat="1" applyFont="1" applyAlignment="1">
      <alignment vertical="center"/>
    </xf>
    <xf numFmtId="165" fontId="4" fillId="0" borderId="0" xfId="163" applyNumberFormat="1" applyFont="1" applyAlignment="1">
      <alignment vertical="center"/>
    </xf>
    <xf numFmtId="172" fontId="4" fillId="0" borderId="0" xfId="163" applyNumberFormat="1" applyFont="1" applyAlignment="1">
      <alignment vertical="center"/>
    </xf>
    <xf numFmtId="167" fontId="0" fillId="0" borderId="0" xfId="0" applyNumberFormat="1" applyFont="1" applyBorder="1" applyAlignment="1">
      <alignment vertical="center"/>
    </xf>
    <xf numFmtId="167" fontId="0" fillId="0" borderId="0" xfId="163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65" fontId="12" fillId="0" borderId="0" xfId="163" applyNumberFormat="1" applyFont="1" applyBorder="1" applyAlignment="1">
      <alignment vertical="center"/>
    </xf>
    <xf numFmtId="165" fontId="12" fillId="0" borderId="0" xfId="163" applyNumberFormat="1" applyFont="1" applyBorder="1" applyAlignment="1">
      <alignment horizontal="right" vertical="center"/>
    </xf>
    <xf numFmtId="174" fontId="0" fillId="0" borderId="0" xfId="0" applyNumberFormat="1" applyFont="1" applyBorder="1" applyAlignment="1">
      <alignment vertical="center"/>
    </xf>
    <xf numFmtId="169" fontId="3" fillId="8" borderId="0" xfId="154" applyNumberFormat="1" applyFont="1" applyFill="1" applyBorder="1">
      <alignment/>
      <protection/>
    </xf>
    <xf numFmtId="175" fontId="3" fillId="8" borderId="0" xfId="154" applyNumberFormat="1" applyFont="1" applyFill="1" applyBorder="1">
      <alignment/>
      <protection/>
    </xf>
    <xf numFmtId="168" fontId="31" fillId="9" borderId="4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2" fontId="31" fillId="0" borderId="39" xfId="0" applyNumberFormat="1" applyFont="1" applyBorder="1" applyAlignment="1">
      <alignment horizontal="center"/>
    </xf>
    <xf numFmtId="0" fontId="31" fillId="9" borderId="18" xfId="0" applyFont="1" applyFill="1" applyBorder="1" applyAlignment="1">
      <alignment horizontal="center"/>
    </xf>
    <xf numFmtId="0" fontId="26" fillId="0" borderId="0" xfId="149" applyFont="1" applyFill="1" applyBorder="1" applyAlignment="1">
      <alignment horizontal="center" vertical="center"/>
      <protection/>
    </xf>
    <xf numFmtId="0" fontId="6" fillId="0" borderId="0" xfId="149" applyFont="1">
      <alignment/>
      <protection/>
    </xf>
    <xf numFmtId="2" fontId="0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center"/>
    </xf>
    <xf numFmtId="0" fontId="4" fillId="4" borderId="32" xfId="0" applyFont="1" applyFill="1" applyBorder="1" applyAlignment="1">
      <alignment horizontal="center" vertical="center"/>
    </xf>
    <xf numFmtId="0" fontId="12" fillId="0" borderId="0" xfId="0" applyFont="1" applyAlignment="1">
      <alignment horizontal="centerContinuous"/>
    </xf>
    <xf numFmtId="0" fontId="1" fillId="0" borderId="0" xfId="0" applyFont="1" applyBorder="1" applyAlignment="1">
      <alignment horizontal="centerContinuous"/>
    </xf>
    <xf numFmtId="2" fontId="2" fillId="15" borderId="42" xfId="0" applyNumberFormat="1" applyFont="1" applyFill="1" applyBorder="1" applyAlignment="1">
      <alignment horizontal="centerContinuous"/>
    </xf>
    <xf numFmtId="2" fontId="2" fillId="15" borderId="43" xfId="0" applyNumberFormat="1" applyFont="1" applyFill="1" applyBorder="1" applyAlignment="1">
      <alignment horizontal="centerContinuous"/>
    </xf>
    <xf numFmtId="0" fontId="2" fillId="15" borderId="42" xfId="0" applyFont="1" applyFill="1" applyBorder="1" applyAlignment="1">
      <alignment horizontal="centerContinuous"/>
    </xf>
    <xf numFmtId="0" fontId="2" fillId="15" borderId="43" xfId="0" applyFont="1" applyFill="1" applyBorder="1" applyAlignment="1">
      <alignment horizontal="centerContinuous"/>
    </xf>
    <xf numFmtId="2" fontId="13" fillId="0" borderId="0" xfId="0" applyNumberFormat="1" applyFont="1" applyAlignment="1">
      <alignment horizontal="left"/>
    </xf>
    <xf numFmtId="2" fontId="1" fillId="0" borderId="0" xfId="0" applyNumberFormat="1" applyFont="1" applyAlignment="1">
      <alignment horizontal="right"/>
    </xf>
    <xf numFmtId="2" fontId="1" fillId="0" borderId="0" xfId="0" applyNumberFormat="1" applyFont="1" applyAlignment="1">
      <alignment horizontal="centerContinuous"/>
    </xf>
    <xf numFmtId="2" fontId="5" fillId="0" borderId="0" xfId="0" applyNumberFormat="1" applyFont="1" applyAlignment="1">
      <alignment horizontal="left"/>
    </xf>
    <xf numFmtId="2" fontId="5" fillId="0" borderId="0" xfId="0" applyNumberFormat="1" applyFont="1" applyAlignment="1">
      <alignment horizontal="centerContinuous"/>
    </xf>
    <xf numFmtId="0" fontId="5" fillId="0" borderId="0" xfId="0" applyFont="1" applyAlignment="1">
      <alignment/>
    </xf>
    <xf numFmtId="0" fontId="55" fillId="0" borderId="0" xfId="0" applyFont="1" applyBorder="1" applyAlignment="1">
      <alignment/>
    </xf>
    <xf numFmtId="0" fontId="5" fillId="0" borderId="0" xfId="0" applyFont="1" applyBorder="1" applyAlignment="1">
      <alignment/>
    </xf>
    <xf numFmtId="1" fontId="2" fillId="15" borderId="41" xfId="0" applyNumberFormat="1" applyFont="1" applyFill="1" applyBorder="1" applyAlignment="1">
      <alignment horizontal="center"/>
    </xf>
    <xf numFmtId="2" fontId="2" fillId="15" borderId="0" xfId="0" applyNumberFormat="1" applyFont="1" applyFill="1" applyBorder="1" applyAlignment="1">
      <alignment horizontal="centerContinuous"/>
    </xf>
    <xf numFmtId="1" fontId="2" fillId="15" borderId="40" xfId="0" applyNumberFormat="1" applyFont="1" applyFill="1" applyBorder="1" applyAlignment="1">
      <alignment horizontal="center"/>
    </xf>
    <xf numFmtId="0" fontId="2" fillId="15" borderId="0" xfId="0" applyFont="1" applyFill="1" applyBorder="1" applyAlignment="1">
      <alignment horizontal="centerContinuous"/>
    </xf>
    <xf numFmtId="16" fontId="4" fillId="4" borderId="32" xfId="0" applyNumberFormat="1" applyFont="1" applyFill="1" applyBorder="1" applyAlignment="1">
      <alignment horizontal="center" vertical="center"/>
    </xf>
    <xf numFmtId="165" fontId="4" fillId="0" borderId="32" xfId="163" applyNumberFormat="1" applyFont="1" applyBorder="1" applyAlignment="1">
      <alignment horizontal="right" vertical="center"/>
    </xf>
    <xf numFmtId="173" fontId="0" fillId="0" borderId="32" xfId="163" applyNumberFormat="1" applyFont="1" applyFill="1" applyBorder="1" applyAlignment="1" applyProtection="1">
      <alignment horizontal="right" vertical="center"/>
      <protection/>
    </xf>
    <xf numFmtId="173" fontId="0" fillId="0" borderId="32" xfId="163" applyNumberFormat="1" applyFont="1" applyFill="1" applyBorder="1" applyAlignment="1" applyProtection="1">
      <alignment vertical="center"/>
      <protection/>
    </xf>
    <xf numFmtId="173" fontId="0" fillId="29" borderId="32" xfId="163" applyNumberFormat="1" applyFont="1" applyFill="1" applyBorder="1" applyAlignment="1" applyProtection="1">
      <alignment horizontal="right" vertical="center"/>
      <protection/>
    </xf>
    <xf numFmtId="173" fontId="0" fillId="8" borderId="32" xfId="163" applyNumberFormat="1" applyFont="1" applyFill="1" applyBorder="1" applyAlignment="1" applyProtection="1">
      <alignment horizontal="right" vertical="center"/>
      <protection/>
    </xf>
    <xf numFmtId="173" fontId="4" fillId="0" borderId="32" xfId="163" applyNumberFormat="1" applyFont="1" applyFill="1" applyBorder="1" applyAlignment="1" applyProtection="1">
      <alignment horizontal="right" vertical="center"/>
      <protection/>
    </xf>
    <xf numFmtId="173" fontId="4" fillId="8" borderId="32" xfId="163" applyNumberFormat="1" applyFont="1" applyFill="1" applyBorder="1" applyAlignment="1" applyProtection="1">
      <alignment horizontal="right" vertical="center"/>
      <protection/>
    </xf>
    <xf numFmtId="49" fontId="56" fillId="4" borderId="16" xfId="153" applyNumberFormat="1" applyFont="1" applyFill="1" applyBorder="1" applyAlignment="1">
      <alignment horizontal="center" vertical="center" wrapText="1"/>
      <protection/>
    </xf>
    <xf numFmtId="49" fontId="56" fillId="4" borderId="32" xfId="153" applyNumberFormat="1" applyFont="1" applyFill="1" applyBorder="1" applyAlignment="1">
      <alignment horizontal="center" vertical="center" wrapText="1"/>
      <protection/>
    </xf>
    <xf numFmtId="49" fontId="57" fillId="0" borderId="0" xfId="154" applyNumberFormat="1" applyFont="1" applyFill="1" applyAlignment="1">
      <alignment horizontal="left" vertical="center" indent="1"/>
      <protection/>
    </xf>
    <xf numFmtId="169" fontId="57" fillId="0" borderId="0" xfId="163" applyNumberFormat="1" applyFont="1" applyAlignment="1">
      <alignment/>
    </xf>
    <xf numFmtId="170" fontId="57" fillId="0" borderId="0" xfId="159" applyNumberFormat="1" applyFont="1" applyFill="1" applyAlignment="1">
      <alignment horizontal="right" vertical="center"/>
    </xf>
    <xf numFmtId="49" fontId="56" fillId="0" borderId="0" xfId="154" applyNumberFormat="1" applyFont="1" applyFill="1" applyAlignment="1">
      <alignment horizontal="left" vertical="center" indent="1"/>
      <protection/>
    </xf>
    <xf numFmtId="171" fontId="56" fillId="0" borderId="0" xfId="154" applyNumberFormat="1" applyFont="1" applyFill="1" applyAlignment="1">
      <alignment horizontal="right" vertical="center"/>
      <protection/>
    </xf>
    <xf numFmtId="170" fontId="56" fillId="0" borderId="0" xfId="159" applyNumberFormat="1" applyFont="1" applyFill="1" applyAlignment="1">
      <alignment horizontal="right" vertical="center"/>
    </xf>
    <xf numFmtId="49" fontId="58" fillId="4" borderId="32" xfId="154" applyNumberFormat="1" applyFont="1" applyFill="1" applyBorder="1" applyAlignment="1">
      <alignment horizontal="left" vertical="center" indent="1"/>
      <protection/>
    </xf>
    <xf numFmtId="171" fontId="58" fillId="4" borderId="32" xfId="154" applyNumberFormat="1" applyFont="1" applyFill="1" applyBorder="1" applyAlignment="1">
      <alignment vertical="center"/>
      <protection/>
    </xf>
    <xf numFmtId="170" fontId="56" fillId="4" borderId="32" xfId="159" applyNumberFormat="1" applyFont="1" applyFill="1" applyBorder="1" applyAlignment="1">
      <alignment horizontal="right" vertical="center"/>
    </xf>
    <xf numFmtId="0" fontId="57" fillId="8" borderId="0" xfId="154" applyFont="1" applyFill="1" applyBorder="1">
      <alignment/>
      <protection/>
    </xf>
    <xf numFmtId="2" fontId="31" fillId="9" borderId="16" xfId="0" applyNumberFormat="1" applyFont="1" applyFill="1" applyBorder="1" applyAlignment="1">
      <alignment horizontal="center"/>
    </xf>
    <xf numFmtId="2" fontId="31" fillId="9" borderId="32" xfId="0" applyNumberFormat="1" applyFont="1" applyFill="1" applyBorder="1" applyAlignment="1">
      <alignment horizontal="center"/>
    </xf>
    <xf numFmtId="0" fontId="4" fillId="4" borderId="41" xfId="0" applyFont="1" applyFill="1" applyBorder="1" applyAlignment="1">
      <alignment horizontal="center" vertical="center"/>
    </xf>
    <xf numFmtId="0" fontId="4" fillId="0" borderId="32" xfId="0" applyFont="1" applyBorder="1" applyAlignment="1">
      <alignment vertical="center"/>
    </xf>
    <xf numFmtId="4" fontId="4" fillId="0" borderId="32" xfId="163" applyNumberFormat="1" applyFont="1" applyBorder="1" applyAlignment="1">
      <alignment horizontal="center" vertical="center"/>
    </xf>
    <xf numFmtId="173" fontId="0" fillId="8" borderId="32" xfId="163" applyNumberFormat="1" applyFont="1" applyFill="1" applyBorder="1" applyAlignment="1" applyProtection="1">
      <alignment horizontal="left" vertical="center"/>
      <protection/>
    </xf>
    <xf numFmtId="169" fontId="0" fillId="0" borderId="32" xfId="163" applyNumberFormat="1" applyFont="1" applyBorder="1" applyAlignment="1">
      <alignment horizontal="right" vertical="center"/>
    </xf>
    <xf numFmtId="4" fontId="0" fillId="0" borderId="32" xfId="163" applyNumberFormat="1" applyFont="1" applyBorder="1" applyAlignment="1">
      <alignment horizontal="center" vertical="center"/>
    </xf>
    <xf numFmtId="173" fontId="0" fillId="8" borderId="32" xfId="163" applyNumberFormat="1" applyFont="1" applyFill="1" applyBorder="1" applyAlignment="1" applyProtection="1">
      <alignment vertical="center"/>
      <protection/>
    </xf>
    <xf numFmtId="165" fontId="4" fillId="0" borderId="32" xfId="163" applyNumberFormat="1" applyFont="1" applyBorder="1" applyAlignment="1">
      <alignment vertical="center"/>
    </xf>
    <xf numFmtId="169" fontId="4" fillId="0" borderId="32" xfId="163" applyNumberFormat="1" applyFont="1" applyBorder="1" applyAlignment="1">
      <alignment horizontal="center" vertical="center"/>
    </xf>
    <xf numFmtId="0" fontId="4" fillId="0" borderId="32" xfId="0" applyFont="1" applyBorder="1" applyAlignment="1">
      <alignment horizontal="left" vertical="center"/>
    </xf>
    <xf numFmtId="3" fontId="4" fillId="4" borderId="32" xfId="0" applyNumberFormat="1" applyFont="1" applyFill="1" applyBorder="1" applyAlignment="1">
      <alignment horizontal="right" vertical="center"/>
    </xf>
    <xf numFmtId="0" fontId="0" fillId="0" borderId="0" xfId="0" applyFont="1" applyAlignment="1">
      <alignment/>
    </xf>
    <xf numFmtId="169" fontId="0" fillId="0" borderId="32" xfId="163" applyNumberFormat="1" applyFont="1" applyBorder="1" applyAlignment="1">
      <alignment horizontal="center" vertical="center"/>
    </xf>
    <xf numFmtId="4" fontId="0" fillId="0" borderId="32" xfId="0" applyNumberFormat="1" applyFont="1" applyBorder="1" applyAlignment="1">
      <alignment horizontal="right" vertical="center"/>
    </xf>
    <xf numFmtId="4" fontId="4" fillId="7" borderId="32" xfId="0" applyNumberFormat="1" applyFont="1" applyFill="1" applyBorder="1" applyAlignment="1">
      <alignment horizontal="right" vertical="center"/>
    </xf>
    <xf numFmtId="0" fontId="4" fillId="4" borderId="42" xfId="0" applyFont="1" applyFill="1" applyBorder="1" applyAlignment="1">
      <alignment horizontal="center" vertical="center"/>
    </xf>
    <xf numFmtId="0" fontId="4" fillId="4" borderId="43" xfId="0" applyFont="1" applyFill="1" applyBorder="1" applyAlignment="1">
      <alignment horizontal="center" vertical="center"/>
    </xf>
    <xf numFmtId="0" fontId="4" fillId="4" borderId="16" xfId="0" applyFont="1" applyFill="1" applyBorder="1" applyAlignment="1">
      <alignment horizontal="center" vertical="center"/>
    </xf>
    <xf numFmtId="0" fontId="0" fillId="4" borderId="40" xfId="0" applyFont="1" applyFill="1" applyBorder="1" applyAlignment="1">
      <alignment vertical="center"/>
    </xf>
    <xf numFmtId="0" fontId="0" fillId="4" borderId="44" xfId="0" applyFont="1" applyFill="1" applyBorder="1" applyAlignment="1">
      <alignment vertical="center"/>
    </xf>
    <xf numFmtId="0" fontId="0" fillId="0" borderId="32" xfId="0" applyFont="1" applyBorder="1" applyAlignment="1">
      <alignment horizontal="left" vertical="center"/>
    </xf>
    <xf numFmtId="0" fontId="0" fillId="0" borderId="32" xfId="0" applyFont="1" applyBorder="1" applyAlignment="1">
      <alignment horizontal="left" vertical="center" wrapText="1"/>
    </xf>
    <xf numFmtId="4" fontId="4" fillId="4" borderId="18" xfId="163" applyNumberFormat="1" applyFont="1" applyFill="1" applyBorder="1" applyAlignment="1">
      <alignment horizontal="center" vertical="center"/>
    </xf>
    <xf numFmtId="0" fontId="4" fillId="26" borderId="0" xfId="0" applyFont="1" applyFill="1" applyAlignment="1">
      <alignment/>
    </xf>
    <xf numFmtId="0" fontId="0" fillId="0" borderId="29" xfId="0" applyFont="1" applyBorder="1" applyAlignment="1">
      <alignment/>
    </xf>
    <xf numFmtId="176" fontId="3" fillId="0" borderId="0" xfId="163" applyNumberFormat="1" applyFont="1" applyAlignment="1">
      <alignment/>
    </xf>
    <xf numFmtId="169" fontId="4" fillId="7" borderId="18" xfId="163" applyNumberFormat="1" applyFont="1" applyFill="1" applyBorder="1" applyAlignment="1">
      <alignment horizontal="center" vertical="center"/>
    </xf>
    <xf numFmtId="167" fontId="4" fillId="7" borderId="32" xfId="0" applyNumberFormat="1" applyFont="1" applyFill="1" applyBorder="1" applyAlignment="1">
      <alignment horizontal="center" vertical="center"/>
    </xf>
    <xf numFmtId="169" fontId="4" fillId="7" borderId="32" xfId="163" applyNumberFormat="1" applyFont="1" applyFill="1" applyBorder="1" applyAlignment="1">
      <alignment horizontal="center" vertical="center"/>
    </xf>
    <xf numFmtId="167" fontId="0" fillId="0" borderId="20" xfId="163" applyFont="1" applyBorder="1" applyAlignment="1">
      <alignment horizontal="center"/>
    </xf>
    <xf numFmtId="0" fontId="69" fillId="0" borderId="0" xfId="131" applyFont="1" applyBorder="1" applyAlignment="1">
      <alignment/>
    </xf>
    <xf numFmtId="167" fontId="0" fillId="0" borderId="0" xfId="163" applyFont="1" applyBorder="1" applyAlignment="1">
      <alignment horizontal="center"/>
    </xf>
    <xf numFmtId="49" fontId="4" fillId="4" borderId="32" xfId="0" applyNumberFormat="1" applyFont="1" applyFill="1" applyBorder="1" applyAlignment="1">
      <alignment horizontal="center"/>
    </xf>
    <xf numFmtId="49" fontId="4" fillId="4" borderId="16" xfId="0" applyNumberFormat="1" applyFont="1" applyFill="1" applyBorder="1" applyAlignment="1">
      <alignment horizontal="center"/>
    </xf>
    <xf numFmtId="0" fontId="0" fillId="0" borderId="0" xfId="151" applyFont="1">
      <alignment/>
      <protection/>
    </xf>
    <xf numFmtId="0" fontId="4" fillId="0" borderId="0" xfId="151" applyFont="1" applyAlignment="1">
      <alignment horizontal="center"/>
      <protection/>
    </xf>
    <xf numFmtId="0" fontId="4" fillId="26" borderId="32" xfId="151" applyFont="1" applyFill="1" applyBorder="1" applyAlignment="1">
      <alignment horizontal="center" vertical="center"/>
      <protection/>
    </xf>
    <xf numFmtId="177" fontId="0" fillId="0" borderId="32" xfId="167" applyNumberFormat="1" applyFont="1" applyBorder="1" applyAlignment="1">
      <alignment/>
    </xf>
    <xf numFmtId="0" fontId="3" fillId="0" borderId="0" xfId="151" applyFont="1">
      <alignment/>
      <protection/>
    </xf>
    <xf numFmtId="177" fontId="0" fillId="0" borderId="0" xfId="151" applyNumberFormat="1" applyFont="1">
      <alignment/>
      <protection/>
    </xf>
    <xf numFmtId="0" fontId="2" fillId="0" borderId="0" xfId="151" applyFont="1" applyFill="1" applyBorder="1">
      <alignment/>
      <protection/>
    </xf>
    <xf numFmtId="0" fontId="4" fillId="0" borderId="0" xfId="151" applyFont="1" applyFill="1" applyBorder="1">
      <alignment/>
      <protection/>
    </xf>
    <xf numFmtId="177" fontId="0" fillId="0" borderId="32" xfId="163" applyNumberFormat="1" applyFont="1" applyBorder="1" applyAlignment="1">
      <alignment/>
    </xf>
    <xf numFmtId="1" fontId="0" fillId="0" borderId="0" xfId="0" applyNumberFormat="1" applyFont="1" applyAlignment="1">
      <alignment/>
    </xf>
    <xf numFmtId="167" fontId="0" fillId="8" borderId="32" xfId="163" applyNumberFormat="1" applyFont="1" applyFill="1" applyBorder="1" applyAlignment="1" quotePrefix="1">
      <alignment horizontal="center" vertical="center"/>
    </xf>
    <xf numFmtId="4" fontId="0" fillId="0" borderId="32" xfId="0" applyNumberFormat="1" applyFont="1" applyBorder="1" applyAlignment="1">
      <alignment horizontal="center" vertical="center"/>
    </xf>
    <xf numFmtId="3" fontId="4" fillId="7" borderId="32" xfId="0" applyNumberFormat="1" applyFont="1" applyFill="1" applyBorder="1" applyAlignment="1">
      <alignment horizontal="center" vertical="center" wrapText="1"/>
    </xf>
    <xf numFmtId="167" fontId="4" fillId="7" borderId="32" xfId="163" applyNumberFormat="1" applyFont="1" applyFill="1" applyBorder="1" applyAlignment="1" quotePrefix="1">
      <alignment horizontal="center" vertical="center"/>
    </xf>
    <xf numFmtId="4" fontId="4" fillId="7" borderId="32" xfId="0" applyNumberFormat="1" applyFont="1" applyFill="1" applyBorder="1" applyAlignment="1">
      <alignment horizontal="center" vertical="center"/>
    </xf>
    <xf numFmtId="1" fontId="4" fillId="15" borderId="32" xfId="0" applyNumberFormat="1" applyFont="1" applyFill="1" applyBorder="1" applyAlignment="1">
      <alignment horizontal="center" vertical="center"/>
    </xf>
    <xf numFmtId="3" fontId="4" fillId="15" borderId="32" xfId="0" applyNumberFormat="1" applyFont="1" applyFill="1" applyBorder="1" applyAlignment="1">
      <alignment horizontal="center" vertical="center"/>
    </xf>
    <xf numFmtId="2" fontId="4" fillId="15" borderId="32" xfId="0" applyNumberFormat="1" applyFont="1" applyFill="1" applyBorder="1" applyAlignment="1">
      <alignment horizontal="center" vertical="center"/>
    </xf>
    <xf numFmtId="0" fontId="30" fillId="9" borderId="16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10" fillId="0" borderId="0" xfId="0" applyFont="1" applyFill="1" applyAlignment="1">
      <alignment horizontal="center"/>
    </xf>
    <xf numFmtId="167" fontId="3" fillId="0" borderId="0" xfId="0" applyNumberFormat="1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right"/>
    </xf>
    <xf numFmtId="167" fontId="4" fillId="0" borderId="16" xfId="0" applyNumberFormat="1" applyFont="1" applyFill="1" applyBorder="1" applyAlignment="1">
      <alignment horizontal="center" vertical="center" wrapText="1"/>
    </xf>
    <xf numFmtId="167" fontId="4" fillId="0" borderId="32" xfId="0" applyNumberFormat="1" applyFont="1" applyFill="1" applyBorder="1" applyAlignment="1">
      <alignment horizontal="center" vertical="center" wrapText="1"/>
    </xf>
    <xf numFmtId="167" fontId="2" fillId="0" borderId="0" xfId="0" applyNumberFormat="1" applyFont="1" applyAlignment="1">
      <alignment/>
    </xf>
    <xf numFmtId="0" fontId="4" fillId="0" borderId="29" xfId="0" applyFont="1" applyFill="1" applyBorder="1" applyAlignment="1">
      <alignment horizontal="left" vertical="center"/>
    </xf>
    <xf numFmtId="169" fontId="4" fillId="0" borderId="20" xfId="163" applyNumberFormat="1" applyFont="1" applyFill="1" applyBorder="1" applyAlignment="1">
      <alignment horizontal="left" vertical="center"/>
    </xf>
    <xf numFmtId="169" fontId="4" fillId="0" borderId="16" xfId="0" applyNumberFormat="1" applyFont="1" applyBorder="1" applyAlignment="1" quotePrefix="1">
      <alignment horizontal="left" vertical="center"/>
    </xf>
    <xf numFmtId="169" fontId="4" fillId="0" borderId="16" xfId="0" applyNumberFormat="1" applyFont="1" applyBorder="1" applyAlignment="1">
      <alignment horizontal="left" vertical="center"/>
    </xf>
    <xf numFmtId="0" fontId="4" fillId="0" borderId="18" xfId="0" applyFont="1" applyFill="1" applyBorder="1" applyAlignment="1">
      <alignment horizontal="left" vertical="center"/>
    </xf>
    <xf numFmtId="0" fontId="4" fillId="8" borderId="18" xfId="0" applyFont="1" applyFill="1" applyBorder="1" applyAlignment="1">
      <alignment horizontal="left" vertical="center"/>
    </xf>
    <xf numFmtId="0" fontId="4" fillId="0" borderId="41" xfId="0" applyFont="1" applyFill="1" applyBorder="1" applyAlignment="1">
      <alignment horizontal="left" vertical="center"/>
    </xf>
    <xf numFmtId="0" fontId="4" fillId="8" borderId="18" xfId="0" applyFont="1" applyFill="1" applyBorder="1" applyAlignment="1">
      <alignment horizontal="left"/>
    </xf>
    <xf numFmtId="0" fontId="2" fillId="8" borderId="41" xfId="0" applyFont="1" applyFill="1" applyBorder="1" applyAlignment="1">
      <alignment horizontal="left"/>
    </xf>
    <xf numFmtId="0" fontId="4" fillId="8" borderId="41" xfId="0" applyFont="1" applyFill="1" applyBorder="1" applyAlignment="1">
      <alignment horizontal="left"/>
    </xf>
    <xf numFmtId="167" fontId="4" fillId="0" borderId="18" xfId="0" applyNumberFormat="1" applyFont="1" applyFill="1" applyBorder="1" applyAlignment="1">
      <alignment horizontal="center" vertical="center" wrapText="1"/>
    </xf>
    <xf numFmtId="169" fontId="4" fillId="0" borderId="18" xfId="0" applyNumberFormat="1" applyFont="1" applyFill="1" applyBorder="1" applyAlignment="1">
      <alignment horizontal="center" vertical="center" wrapText="1"/>
    </xf>
    <xf numFmtId="169" fontId="4" fillId="0" borderId="32" xfId="0" applyNumberFormat="1" applyFont="1" applyFill="1" applyBorder="1" applyAlignment="1">
      <alignment vertical="center"/>
    </xf>
    <xf numFmtId="169" fontId="4" fillId="0" borderId="16" xfId="0" applyNumberFormat="1" applyFont="1" applyFill="1" applyBorder="1" applyAlignment="1">
      <alignment vertical="center"/>
    </xf>
    <xf numFmtId="167" fontId="0" fillId="0" borderId="0" xfId="0" applyNumberFormat="1" applyFont="1" applyBorder="1" applyAlignment="1">
      <alignment/>
    </xf>
    <xf numFmtId="41" fontId="0" fillId="0" borderId="0" xfId="0" applyNumberFormat="1" applyFont="1" applyAlignment="1">
      <alignment/>
    </xf>
    <xf numFmtId="4" fontId="72" fillId="0" borderId="0" xfId="0" applyNumberFormat="1" applyFont="1" applyAlignment="1">
      <alignment/>
    </xf>
    <xf numFmtId="0" fontId="4" fillId="11" borderId="29" xfId="151" applyFont="1" applyFill="1" applyBorder="1" applyAlignment="1">
      <alignment horizontal="center" vertical="center"/>
      <protection/>
    </xf>
    <xf numFmtId="177" fontId="0" fillId="0" borderId="16" xfId="167" applyNumberFormat="1" applyFont="1" applyBorder="1" applyAlignment="1">
      <alignment/>
    </xf>
    <xf numFmtId="0" fontId="4" fillId="11" borderId="18" xfId="151" applyFont="1" applyFill="1" applyBorder="1" applyAlignment="1">
      <alignment horizontal="center"/>
      <protection/>
    </xf>
    <xf numFmtId="0" fontId="3" fillId="15" borderId="0" xfId="0" applyFont="1" applyFill="1" applyBorder="1" applyAlignment="1">
      <alignment/>
    </xf>
    <xf numFmtId="0" fontId="3" fillId="15" borderId="20" xfId="0" applyFont="1" applyFill="1" applyBorder="1" applyAlignment="1">
      <alignment/>
    </xf>
    <xf numFmtId="0" fontId="0" fillId="15" borderId="0" xfId="0" applyFont="1" applyFill="1" applyBorder="1" applyAlignment="1">
      <alignment horizontal="left"/>
    </xf>
    <xf numFmtId="2" fontId="0" fillId="0" borderId="0" xfId="0" applyNumberFormat="1" applyFont="1" applyBorder="1" applyAlignment="1">
      <alignment horizontal="center"/>
    </xf>
    <xf numFmtId="0" fontId="4" fillId="15" borderId="18" xfId="0" applyFont="1" applyFill="1" applyBorder="1" applyAlignment="1">
      <alignment horizontal="center"/>
    </xf>
    <xf numFmtId="0" fontId="4" fillId="15" borderId="19" xfId="0" applyFont="1" applyFill="1" applyBorder="1" applyAlignment="1">
      <alignment horizontal="center"/>
    </xf>
    <xf numFmtId="1" fontId="2" fillId="15" borderId="19" xfId="0" applyNumberFormat="1" applyFont="1" applyFill="1" applyBorder="1" applyAlignment="1">
      <alignment horizontal="center"/>
    </xf>
    <xf numFmtId="0" fontId="0" fillId="15" borderId="29" xfId="0" applyFont="1" applyFill="1" applyBorder="1" applyAlignment="1">
      <alignment horizontal="center"/>
    </xf>
    <xf numFmtId="0" fontId="4" fillId="15" borderId="16" xfId="0" applyFont="1" applyFill="1" applyBorder="1" applyAlignment="1">
      <alignment horizontal="center" vertical="center"/>
    </xf>
    <xf numFmtId="169" fontId="0" fillId="0" borderId="18" xfId="163" applyNumberFormat="1" applyFont="1" applyBorder="1" applyAlignment="1">
      <alignment horizontal="left" vertical="center"/>
    </xf>
    <xf numFmtId="4" fontId="0" fillId="0" borderId="16" xfId="0" applyNumberFormat="1" applyFont="1" applyBorder="1" applyAlignment="1">
      <alignment horizontal="center" vertical="center"/>
    </xf>
    <xf numFmtId="0" fontId="4" fillId="7" borderId="18" xfId="0" applyFont="1" applyFill="1" applyBorder="1" applyAlignment="1">
      <alignment horizontal="center" vertical="center" wrapText="1"/>
    </xf>
    <xf numFmtId="167" fontId="4" fillId="7" borderId="16" xfId="163" applyNumberFormat="1" applyFont="1" applyFill="1" applyBorder="1" applyAlignment="1" quotePrefix="1">
      <alignment horizontal="center" vertical="center"/>
    </xf>
    <xf numFmtId="0" fontId="0" fillId="15" borderId="41" xfId="0" applyFont="1" applyFill="1" applyBorder="1" applyAlignment="1">
      <alignment horizontal="centerContinuous"/>
    </xf>
    <xf numFmtId="0" fontId="0" fillId="15" borderId="20" xfId="0" applyFont="1" applyFill="1" applyBorder="1" applyAlignment="1">
      <alignment horizontal="centerContinuous"/>
    </xf>
    <xf numFmtId="0" fontId="0" fillId="10" borderId="18" xfId="0" applyFont="1" applyFill="1" applyBorder="1" applyAlignment="1">
      <alignment/>
    </xf>
    <xf numFmtId="0" fontId="0" fillId="10" borderId="17" xfId="0" applyFont="1" applyFill="1" applyBorder="1" applyAlignment="1">
      <alignment/>
    </xf>
    <xf numFmtId="3" fontId="0" fillId="0" borderId="0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/>
    </xf>
    <xf numFmtId="0" fontId="4" fillId="15" borderId="16" xfId="0" applyFont="1" applyFill="1" applyBorder="1" applyAlignment="1">
      <alignment horizontal="center"/>
    </xf>
    <xf numFmtId="169" fontId="0" fillId="0" borderId="18" xfId="163" applyNumberFormat="1" applyFont="1" applyBorder="1" applyAlignment="1">
      <alignment/>
    </xf>
    <xf numFmtId="4" fontId="0" fillId="0" borderId="16" xfId="0" applyNumberFormat="1" applyFont="1" applyBorder="1" applyAlignment="1">
      <alignment/>
    </xf>
    <xf numFmtId="169" fontId="0" fillId="0" borderId="18" xfId="163" applyNumberFormat="1" applyFont="1" applyBorder="1" applyAlignment="1">
      <alignment horizontal="left"/>
    </xf>
    <xf numFmtId="169" fontId="3" fillId="0" borderId="18" xfId="163" applyNumberFormat="1" applyFont="1" applyBorder="1" applyAlignment="1">
      <alignment horizontal="left"/>
    </xf>
    <xf numFmtId="0" fontId="4" fillId="7" borderId="18" xfId="0" applyFont="1" applyFill="1" applyBorder="1" applyAlignment="1">
      <alignment horizontal="center" vertical="top" wrapText="1"/>
    </xf>
    <xf numFmtId="167" fontId="4" fillId="7" borderId="16" xfId="163" applyNumberFormat="1" applyFont="1" applyFill="1" applyBorder="1" applyAlignment="1" quotePrefix="1">
      <alignment horizontal="right"/>
    </xf>
    <xf numFmtId="0" fontId="1" fillId="0" borderId="0" xfId="0" applyFont="1" applyBorder="1" applyAlignment="1">
      <alignment/>
    </xf>
    <xf numFmtId="1" fontId="0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3" fontId="4" fillId="0" borderId="0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0" fontId="4" fillId="15" borderId="29" xfId="0" applyFont="1" applyFill="1" applyBorder="1" applyAlignment="1">
      <alignment horizontal="center"/>
    </xf>
    <xf numFmtId="0" fontId="4" fillId="15" borderId="44" xfId="0" applyFont="1" applyFill="1" applyBorder="1" applyAlignment="1">
      <alignment horizontal="center"/>
    </xf>
    <xf numFmtId="0" fontId="0" fillId="8" borderId="29" xfId="0" applyFont="1" applyFill="1" applyBorder="1" applyAlignment="1">
      <alignment/>
    </xf>
    <xf numFmtId="169" fontId="0" fillId="8" borderId="16" xfId="163" applyNumberFormat="1" applyFont="1" applyFill="1" applyBorder="1" applyAlignment="1" quotePrefix="1">
      <alignment horizontal="right"/>
    </xf>
    <xf numFmtId="169" fontId="4" fillId="8" borderId="18" xfId="163" applyNumberFormat="1" applyFont="1" applyFill="1" applyBorder="1" applyAlignment="1">
      <alignment/>
    </xf>
    <xf numFmtId="4" fontId="4" fillId="0" borderId="16" xfId="0" applyNumberFormat="1" applyFont="1" applyBorder="1" applyAlignment="1">
      <alignment/>
    </xf>
    <xf numFmtId="0" fontId="0" fillId="8" borderId="18" xfId="0" applyFont="1" applyFill="1" applyBorder="1" applyAlignment="1">
      <alignment/>
    </xf>
    <xf numFmtId="0" fontId="4" fillId="7" borderId="18" xfId="0" applyFont="1" applyFill="1" applyBorder="1" applyAlignment="1">
      <alignment horizontal="center"/>
    </xf>
    <xf numFmtId="4" fontId="4" fillId="7" borderId="16" xfId="0" applyNumberFormat="1" applyFont="1" applyFill="1" applyBorder="1" applyAlignment="1">
      <alignment/>
    </xf>
    <xf numFmtId="0" fontId="4" fillId="8" borderId="18" xfId="0" applyFont="1" applyFill="1" applyBorder="1" applyAlignment="1">
      <alignment/>
    </xf>
    <xf numFmtId="3" fontId="4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169" fontId="0" fillId="8" borderId="16" xfId="163" applyNumberFormat="1" applyFont="1" applyFill="1" applyBorder="1" applyAlignment="1">
      <alignment/>
    </xf>
    <xf numFmtId="0" fontId="0" fillId="0" borderId="0" xfId="0" applyFont="1" applyBorder="1" applyAlignment="1">
      <alignment/>
    </xf>
    <xf numFmtId="1" fontId="0" fillId="0" borderId="0" xfId="0" applyNumberFormat="1" applyFont="1" applyBorder="1" applyAlignment="1">
      <alignment/>
    </xf>
    <xf numFmtId="169" fontId="0" fillId="0" borderId="16" xfId="163" applyNumberFormat="1" applyFont="1" applyBorder="1" applyAlignment="1">
      <alignment/>
    </xf>
    <xf numFmtId="3" fontId="4" fillId="15" borderId="16" xfId="0" applyNumberFormat="1" applyFont="1" applyFill="1" applyBorder="1" applyAlignment="1">
      <alignment horizontal="center"/>
    </xf>
    <xf numFmtId="4" fontId="0" fillId="0" borderId="16" xfId="0" applyNumberFormat="1" applyFont="1" applyBorder="1" applyAlignment="1">
      <alignment horizontal="right" vertical="center"/>
    </xf>
    <xf numFmtId="4" fontId="4" fillId="7" borderId="16" xfId="0" applyNumberFormat="1" applyFont="1" applyFill="1" applyBorder="1" applyAlignment="1">
      <alignment horizontal="right" vertical="center"/>
    </xf>
    <xf numFmtId="49" fontId="4" fillId="4" borderId="17" xfId="0" applyNumberFormat="1" applyFont="1" applyFill="1" applyBorder="1" applyAlignment="1">
      <alignment horizontal="center"/>
    </xf>
    <xf numFmtId="0" fontId="2" fillId="4" borderId="16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/>
    </xf>
    <xf numFmtId="167" fontId="0" fillId="0" borderId="0" xfId="163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167" fontId="0" fillId="0" borderId="20" xfId="163" applyNumberFormat="1" applyFont="1" applyFill="1" applyBorder="1" applyAlignment="1">
      <alignment/>
    </xf>
    <xf numFmtId="0" fontId="4" fillId="7" borderId="18" xfId="0" applyFont="1" applyFill="1" applyBorder="1" applyAlignment="1">
      <alignment horizontal="center" vertical="center"/>
    </xf>
    <xf numFmtId="167" fontId="4" fillId="7" borderId="16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" fillId="4" borderId="40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/>
    </xf>
    <xf numFmtId="167" fontId="0" fillId="0" borderId="19" xfId="163" applyNumberFormat="1" applyFont="1" applyFill="1" applyBorder="1" applyAlignment="1">
      <alignment/>
    </xf>
    <xf numFmtId="0" fontId="4" fillId="0" borderId="29" xfId="0" applyFont="1" applyFill="1" applyBorder="1" applyAlignment="1">
      <alignment/>
    </xf>
    <xf numFmtId="0" fontId="4" fillId="7" borderId="17" xfId="0" applyFont="1" applyFill="1" applyBorder="1" applyAlignment="1">
      <alignment horizontal="center" vertical="center"/>
    </xf>
    <xf numFmtId="0" fontId="12" fillId="0" borderId="0" xfId="149" applyFont="1" applyFill="1" applyBorder="1" applyAlignment="1">
      <alignment horizontal="center" vertical="center"/>
      <protection/>
    </xf>
    <xf numFmtId="0" fontId="12" fillId="0" borderId="14" xfId="149" applyFont="1" applyFill="1" applyBorder="1" applyAlignment="1">
      <alignment horizontal="center" vertical="center"/>
      <protection/>
    </xf>
    <xf numFmtId="0" fontId="26" fillId="4" borderId="0" xfId="149" applyFont="1" applyFill="1" applyBorder="1" applyAlignment="1">
      <alignment horizontal="center" vertical="center"/>
      <protection/>
    </xf>
    <xf numFmtId="0" fontId="31" fillId="0" borderId="0" xfId="149" applyFont="1" applyFill="1" applyBorder="1" applyAlignment="1">
      <alignment horizontal="center" vertical="center"/>
      <protection/>
    </xf>
    <xf numFmtId="0" fontId="21" fillId="28" borderId="14" xfId="0" applyFont="1" applyFill="1" applyBorder="1" applyAlignment="1">
      <alignment horizontal="center" vertical="center"/>
    </xf>
    <xf numFmtId="49" fontId="28" fillId="0" borderId="15" xfId="0" applyNumberFormat="1" applyFont="1" applyBorder="1" applyAlignment="1">
      <alignment horizontal="center"/>
    </xf>
    <xf numFmtId="49" fontId="28" fillId="0" borderId="0" xfId="0" applyNumberFormat="1" applyFont="1" applyBorder="1" applyAlignment="1">
      <alignment horizontal="center"/>
    </xf>
    <xf numFmtId="49" fontId="28" fillId="0" borderId="14" xfId="0" applyNumberFormat="1" applyFont="1" applyBorder="1" applyAlignment="1">
      <alignment horizontal="center"/>
    </xf>
    <xf numFmtId="0" fontId="12" fillId="0" borderId="15" xfId="149" applyFont="1" applyFill="1" applyBorder="1" applyAlignment="1">
      <alignment horizontal="center" vertical="center"/>
      <protection/>
    </xf>
    <xf numFmtId="0" fontId="22" fillId="0" borderId="15" xfId="0" applyFont="1" applyBorder="1" applyAlignment="1">
      <alignment horizontal="left"/>
    </xf>
    <xf numFmtId="0" fontId="22" fillId="0" borderId="0" xfId="0" applyFont="1" applyBorder="1" applyAlignment="1">
      <alignment horizontal="left"/>
    </xf>
    <xf numFmtId="166" fontId="9" fillId="0" borderId="15" xfId="139" applyFont="1" applyBorder="1" applyAlignment="1">
      <alignment horizontal="center"/>
    </xf>
    <xf numFmtId="166" fontId="9" fillId="0" borderId="0" xfId="139" applyFont="1" applyBorder="1" applyAlignment="1">
      <alignment horizontal="center"/>
    </xf>
    <xf numFmtId="166" fontId="9" fillId="0" borderId="14" xfId="139" applyFont="1" applyBorder="1" applyAlignment="1">
      <alignment horizontal="center"/>
    </xf>
    <xf numFmtId="0" fontId="21" fillId="28" borderId="15" xfId="0" applyFont="1" applyFill="1" applyBorder="1" applyAlignment="1">
      <alignment horizontal="center" vertical="center"/>
    </xf>
    <xf numFmtId="0" fontId="21" fillId="28" borderId="0" xfId="0" applyFont="1" applyFill="1" applyBorder="1" applyAlignment="1">
      <alignment horizontal="center" vertical="center"/>
    </xf>
    <xf numFmtId="0" fontId="35" fillId="28" borderId="0" xfId="0" applyFont="1" applyFill="1" applyBorder="1" applyAlignment="1">
      <alignment horizontal="center" vertical="center"/>
    </xf>
    <xf numFmtId="0" fontId="25" fillId="11" borderId="0" xfId="0" applyFont="1" applyFill="1" applyAlignment="1">
      <alignment horizontal="center"/>
    </xf>
    <xf numFmtId="0" fontId="25" fillId="11" borderId="40" xfId="0" applyFont="1" applyFill="1" applyBorder="1" applyAlignment="1">
      <alignment horizontal="center" vertical="center"/>
    </xf>
    <xf numFmtId="0" fontId="25" fillId="11" borderId="44" xfId="0" applyFont="1" applyFill="1" applyBorder="1" applyAlignment="1">
      <alignment horizontal="center" vertical="center"/>
    </xf>
    <xf numFmtId="168" fontId="31" fillId="9" borderId="40" xfId="0" applyNumberFormat="1" applyFont="1" applyFill="1" applyBorder="1" applyAlignment="1">
      <alignment horizontal="center" vertical="center"/>
    </xf>
    <xf numFmtId="168" fontId="31" fillId="9" borderId="44" xfId="0" applyNumberFormat="1" applyFont="1" applyFill="1" applyBorder="1" applyAlignment="1">
      <alignment horizontal="center" vertical="center"/>
    </xf>
    <xf numFmtId="0" fontId="25" fillId="11" borderId="39" xfId="0" applyFont="1" applyFill="1" applyBorder="1" applyAlignment="1">
      <alignment horizontal="center" vertical="center"/>
    </xf>
    <xf numFmtId="0" fontId="25" fillId="11" borderId="30" xfId="0" applyFont="1" applyFill="1" applyBorder="1" applyAlignment="1">
      <alignment horizontal="center" vertical="center"/>
    </xf>
    <xf numFmtId="2" fontId="31" fillId="9" borderId="40" xfId="0" applyNumberFormat="1" applyFont="1" applyFill="1" applyBorder="1" applyAlignment="1">
      <alignment horizontal="center" vertical="center"/>
    </xf>
    <xf numFmtId="2" fontId="31" fillId="9" borderId="46" xfId="0" applyNumberFormat="1" applyFont="1" applyFill="1" applyBorder="1" applyAlignment="1">
      <alignment horizontal="center" vertical="center"/>
    </xf>
    <xf numFmtId="168" fontId="31" fillId="9" borderId="39" xfId="0" applyNumberFormat="1" applyFont="1" applyFill="1" applyBorder="1" applyAlignment="1">
      <alignment horizontal="center" vertical="center"/>
    </xf>
    <xf numFmtId="168" fontId="31" fillId="9" borderId="30" xfId="0" applyNumberFormat="1" applyFont="1" applyFill="1" applyBorder="1" applyAlignment="1">
      <alignment horizontal="center" vertical="center"/>
    </xf>
    <xf numFmtId="0" fontId="31" fillId="9" borderId="39" xfId="0" applyFont="1" applyFill="1" applyBorder="1" applyAlignment="1">
      <alignment horizontal="center" vertical="center"/>
    </xf>
    <xf numFmtId="0" fontId="31" fillId="9" borderId="47" xfId="0" applyFont="1" applyFill="1" applyBorder="1" applyAlignment="1">
      <alignment horizontal="center" vertical="center"/>
    </xf>
    <xf numFmtId="0" fontId="31" fillId="9" borderId="40" xfId="0" applyFont="1" applyFill="1" applyBorder="1" applyAlignment="1">
      <alignment horizontal="center" vertical="center"/>
    </xf>
    <xf numFmtId="0" fontId="31" fillId="9" borderId="46" xfId="0" applyFont="1" applyFill="1" applyBorder="1" applyAlignment="1">
      <alignment horizontal="center" vertical="center"/>
    </xf>
    <xf numFmtId="0" fontId="31" fillId="0" borderId="0" xfId="0" applyFont="1" applyAlignment="1">
      <alignment horizontal="center"/>
    </xf>
    <xf numFmtId="0" fontId="25" fillId="11" borderId="41" xfId="0" applyFont="1" applyFill="1" applyBorder="1" applyAlignment="1">
      <alignment horizontal="center" vertical="center"/>
    </xf>
    <xf numFmtId="0" fontId="25" fillId="11" borderId="29" xfId="0" applyFont="1" applyFill="1" applyBorder="1" applyAlignment="1">
      <alignment horizontal="center" vertical="center"/>
    </xf>
    <xf numFmtId="0" fontId="8" fillId="4" borderId="48" xfId="0" applyFont="1" applyFill="1" applyBorder="1" applyAlignment="1">
      <alignment horizontal="center" vertical="center" wrapText="1"/>
    </xf>
    <xf numFmtId="0" fontId="8" fillId="4" borderId="49" xfId="0" applyFont="1" applyFill="1" applyBorder="1" applyAlignment="1">
      <alignment horizontal="center" vertical="center" wrapText="1"/>
    </xf>
    <xf numFmtId="0" fontId="8" fillId="4" borderId="50" xfId="0" applyFont="1" applyFill="1" applyBorder="1" applyAlignment="1">
      <alignment horizontal="center" vertical="center" wrapText="1"/>
    </xf>
    <xf numFmtId="0" fontId="4" fillId="26" borderId="51" xfId="0" applyFont="1" applyFill="1" applyBorder="1" applyAlignment="1">
      <alignment horizontal="center" vertical="center"/>
    </xf>
    <xf numFmtId="0" fontId="4" fillId="26" borderId="52" xfId="0" applyFont="1" applyFill="1" applyBorder="1" applyAlignment="1">
      <alignment horizontal="center" vertical="center"/>
    </xf>
    <xf numFmtId="0" fontId="4" fillId="26" borderId="53" xfId="0" applyFont="1" applyFill="1" applyBorder="1" applyAlignment="1">
      <alignment horizontal="center" vertical="center"/>
    </xf>
    <xf numFmtId="14" fontId="8" fillId="4" borderId="32" xfId="0" applyNumberFormat="1" applyFont="1" applyFill="1" applyBorder="1" applyAlignment="1">
      <alignment horizontal="center" vertical="center"/>
    </xf>
    <xf numFmtId="14" fontId="8" fillId="4" borderId="33" xfId="0" applyNumberFormat="1" applyFont="1" applyFill="1" applyBorder="1" applyAlignment="1">
      <alignment horizontal="center" vertical="center"/>
    </xf>
    <xf numFmtId="14" fontId="8" fillId="0" borderId="30" xfId="0" applyNumberFormat="1" applyFont="1" applyFill="1" applyBorder="1" applyAlignment="1">
      <alignment vertical="center"/>
    </xf>
    <xf numFmtId="14" fontId="8" fillId="0" borderId="31" xfId="0" applyNumberFormat="1" applyFont="1" applyFill="1" applyBorder="1" applyAlignment="1">
      <alignment vertical="center"/>
    </xf>
    <xf numFmtId="14" fontId="8" fillId="0" borderId="32" xfId="0" applyNumberFormat="1" applyFont="1" applyFill="1" applyBorder="1" applyAlignment="1">
      <alignment vertical="center"/>
    </xf>
    <xf numFmtId="14" fontId="8" fillId="0" borderId="33" xfId="0" applyNumberFormat="1" applyFont="1" applyFill="1" applyBorder="1" applyAlignment="1">
      <alignment vertical="center"/>
    </xf>
    <xf numFmtId="0" fontId="8" fillId="4" borderId="54" xfId="0" applyFont="1" applyFill="1" applyBorder="1" applyAlignment="1">
      <alignment horizontal="center" vertical="center"/>
    </xf>
    <xf numFmtId="0" fontId="8" fillId="4" borderId="55" xfId="0" applyFont="1" applyFill="1" applyBorder="1" applyAlignment="1">
      <alignment horizontal="center" vertical="center"/>
    </xf>
    <xf numFmtId="0" fontId="8" fillId="4" borderId="56" xfId="0" applyFont="1" applyFill="1" applyBorder="1" applyAlignment="1">
      <alignment horizontal="center" vertical="center"/>
    </xf>
    <xf numFmtId="0" fontId="8" fillId="4" borderId="44" xfId="0" applyFont="1" applyFill="1" applyBorder="1" applyAlignment="1">
      <alignment horizontal="center" vertical="center"/>
    </xf>
    <xf numFmtId="0" fontId="8" fillId="4" borderId="20" xfId="0" applyFont="1" applyFill="1" applyBorder="1" applyAlignment="1">
      <alignment horizontal="center" vertical="center"/>
    </xf>
    <xf numFmtId="0" fontId="8" fillId="4" borderId="57" xfId="0" applyFont="1" applyFill="1" applyBorder="1" applyAlignment="1">
      <alignment horizontal="center" vertical="center"/>
    </xf>
    <xf numFmtId="0" fontId="8" fillId="4" borderId="20" xfId="0" applyFont="1" applyFill="1" applyBorder="1" applyAlignment="1">
      <alignment horizontal="center" vertical="center" wrapText="1"/>
    </xf>
    <xf numFmtId="0" fontId="8" fillId="4" borderId="29" xfId="0" applyFont="1" applyFill="1" applyBorder="1" applyAlignment="1">
      <alignment horizontal="center" vertical="center" wrapText="1"/>
    </xf>
    <xf numFmtId="14" fontId="8" fillId="4" borderId="36" xfId="0" applyNumberFormat="1" applyFont="1" applyFill="1" applyBorder="1" applyAlignment="1">
      <alignment horizontal="center" vertical="center"/>
    </xf>
    <xf numFmtId="14" fontId="8" fillId="4" borderId="37" xfId="0" applyNumberFormat="1" applyFont="1" applyFill="1" applyBorder="1" applyAlignment="1">
      <alignment horizontal="center" vertical="center"/>
    </xf>
    <xf numFmtId="0" fontId="8" fillId="4" borderId="58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/>
    </xf>
    <xf numFmtId="167" fontId="4" fillId="0" borderId="19" xfId="0" applyNumberFormat="1" applyFont="1" applyFill="1" applyBorder="1" applyAlignment="1">
      <alignment horizontal="center" vertical="center" wrapText="1"/>
    </xf>
    <xf numFmtId="167" fontId="4" fillId="0" borderId="20" xfId="0" applyNumberFormat="1" applyFont="1" applyFill="1" applyBorder="1" applyAlignment="1">
      <alignment horizontal="center" vertical="center" wrapText="1"/>
    </xf>
    <xf numFmtId="167" fontId="4" fillId="0" borderId="18" xfId="0" applyNumberFormat="1" applyFont="1" applyFill="1" applyBorder="1" applyAlignment="1">
      <alignment horizontal="center" vertical="center"/>
    </xf>
    <xf numFmtId="167" fontId="4" fillId="0" borderId="39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wrapText="1"/>
    </xf>
    <xf numFmtId="0" fontId="4" fillId="0" borderId="0" xfId="0" applyFont="1" applyBorder="1" applyAlignment="1">
      <alignment horizontal="center"/>
    </xf>
    <xf numFmtId="167" fontId="4" fillId="0" borderId="16" xfId="0" applyNumberFormat="1" applyFont="1" applyFill="1" applyBorder="1" applyAlignment="1">
      <alignment horizontal="center" vertical="center"/>
    </xf>
    <xf numFmtId="167" fontId="4" fillId="0" borderId="17" xfId="0" applyNumberFormat="1" applyFont="1" applyFill="1" applyBorder="1" applyAlignment="1">
      <alignment horizontal="center" vertical="center"/>
    </xf>
    <xf numFmtId="0" fontId="4" fillId="11" borderId="41" xfId="151" applyFont="1" applyFill="1" applyBorder="1" applyAlignment="1">
      <alignment horizontal="center" vertical="center"/>
      <protection/>
    </xf>
    <xf numFmtId="0" fontId="4" fillId="11" borderId="29" xfId="151" applyFont="1" applyFill="1" applyBorder="1" applyAlignment="1">
      <alignment horizontal="center" vertical="center"/>
      <protection/>
    </xf>
    <xf numFmtId="2" fontId="4" fillId="0" borderId="0" xfId="151" applyNumberFormat="1" applyFont="1" applyAlignment="1">
      <alignment horizontal="center"/>
      <protection/>
    </xf>
    <xf numFmtId="0" fontId="4" fillId="0" borderId="0" xfId="0" applyFont="1" applyAlignment="1">
      <alignment horizontal="center"/>
    </xf>
    <xf numFmtId="0" fontId="4" fillId="0" borderId="0" xfId="151" applyFont="1" applyAlignment="1">
      <alignment horizontal="center"/>
      <protection/>
    </xf>
    <xf numFmtId="0" fontId="4" fillId="11" borderId="16" xfId="151" applyFont="1" applyFill="1" applyBorder="1" applyAlignment="1">
      <alignment horizontal="center" vertical="center"/>
      <protection/>
    </xf>
    <xf numFmtId="0" fontId="4" fillId="11" borderId="17" xfId="151" applyFont="1" applyFill="1" applyBorder="1" applyAlignment="1">
      <alignment horizontal="center" vertical="center"/>
      <protection/>
    </xf>
    <xf numFmtId="0" fontId="4" fillId="11" borderId="18" xfId="151" applyFont="1" applyFill="1" applyBorder="1" applyAlignment="1">
      <alignment horizontal="center" vertical="center"/>
      <protection/>
    </xf>
    <xf numFmtId="0" fontId="4" fillId="26" borderId="40" xfId="151" applyFont="1" applyFill="1" applyBorder="1" applyAlignment="1">
      <alignment horizontal="center" vertical="center" wrapText="1"/>
      <protection/>
    </xf>
    <xf numFmtId="0" fontId="4" fillId="26" borderId="44" xfId="151" applyFont="1" applyFill="1" applyBorder="1" applyAlignment="1">
      <alignment horizontal="center" vertical="center" wrapText="1"/>
      <protection/>
    </xf>
    <xf numFmtId="0" fontId="12" fillId="0" borderId="0" xfId="0" applyFont="1" applyAlignment="1">
      <alignment horizontal="center"/>
    </xf>
    <xf numFmtId="2" fontId="2" fillId="15" borderId="44" xfId="0" applyNumberFormat="1" applyFont="1" applyFill="1" applyBorder="1" applyAlignment="1">
      <alignment horizontal="center"/>
    </xf>
    <xf numFmtId="2" fontId="2" fillId="15" borderId="29" xfId="0" applyNumberFormat="1" applyFont="1" applyFill="1" applyBorder="1" applyAlignment="1">
      <alignment horizontal="center"/>
    </xf>
    <xf numFmtId="0" fontId="2" fillId="15" borderId="44" xfId="0" applyFont="1" applyFill="1" applyBorder="1" applyAlignment="1">
      <alignment horizontal="center"/>
    </xf>
    <xf numFmtId="0" fontId="2" fillId="15" borderId="29" xfId="0" applyFont="1" applyFill="1" applyBorder="1" applyAlignment="1">
      <alignment horizontal="center"/>
    </xf>
    <xf numFmtId="2" fontId="2" fillId="15" borderId="20" xfId="0" applyNumberFormat="1" applyFont="1" applyFill="1" applyBorder="1" applyAlignment="1">
      <alignment horizontal="center"/>
    </xf>
    <xf numFmtId="2" fontId="2" fillId="15" borderId="0" xfId="0" applyNumberFormat="1" applyFont="1" applyFill="1" applyBorder="1" applyAlignment="1">
      <alignment horizontal="center"/>
    </xf>
    <xf numFmtId="2" fontId="2" fillId="15" borderId="42" xfId="0" applyNumberFormat="1" applyFont="1" applyFill="1" applyBorder="1" applyAlignment="1">
      <alignment horizontal="center"/>
    </xf>
    <xf numFmtId="2" fontId="2" fillId="15" borderId="43" xfId="0" applyNumberFormat="1" applyFont="1" applyFill="1" applyBorder="1" applyAlignment="1">
      <alignment horizontal="center"/>
    </xf>
    <xf numFmtId="0" fontId="59" fillId="0" borderId="0" xfId="133" applyFont="1" applyBorder="1" applyAlignment="1">
      <alignment horizontal="left" vertical="center"/>
    </xf>
    <xf numFmtId="49" fontId="56" fillId="4" borderId="40" xfId="153" applyNumberFormat="1" applyFont="1" applyFill="1" applyBorder="1" applyAlignment="1">
      <alignment horizontal="center" vertical="center" wrapText="1"/>
      <protection/>
    </xf>
    <xf numFmtId="49" fontId="56" fillId="4" borderId="44" xfId="153" applyNumberFormat="1" applyFont="1" applyFill="1" applyBorder="1" applyAlignment="1">
      <alignment horizontal="center" vertical="center" wrapText="1"/>
      <protection/>
    </xf>
    <xf numFmtId="49" fontId="2" fillId="4" borderId="16" xfId="153" applyNumberFormat="1" applyFont="1" applyFill="1" applyBorder="1" applyAlignment="1">
      <alignment horizontal="center" vertical="center" wrapText="1"/>
      <protection/>
    </xf>
    <xf numFmtId="49" fontId="2" fillId="4" borderId="17" xfId="153" applyNumberFormat="1" applyFont="1" applyFill="1" applyBorder="1" applyAlignment="1">
      <alignment horizontal="center" vertical="center" wrapText="1"/>
      <protection/>
    </xf>
    <xf numFmtId="49" fontId="56" fillId="4" borderId="19" xfId="153" applyNumberFormat="1" applyFont="1" applyFill="1" applyBorder="1" applyAlignment="1">
      <alignment horizontal="center" vertical="center" wrapText="1"/>
      <protection/>
    </xf>
    <xf numFmtId="49" fontId="56" fillId="4" borderId="41" xfId="153" applyNumberFormat="1" applyFont="1" applyFill="1" applyBorder="1" applyAlignment="1">
      <alignment horizontal="center" vertical="center" wrapText="1"/>
      <protection/>
    </xf>
    <xf numFmtId="49" fontId="56" fillId="4" borderId="20" xfId="153" applyNumberFormat="1" applyFont="1" applyFill="1" applyBorder="1" applyAlignment="1">
      <alignment horizontal="center" vertical="center" wrapText="1"/>
      <protection/>
    </xf>
    <xf numFmtId="49" fontId="56" fillId="4" borderId="29" xfId="153" applyNumberFormat="1" applyFont="1" applyFill="1" applyBorder="1" applyAlignment="1">
      <alignment horizontal="center" vertical="center" wrapText="1"/>
      <protection/>
    </xf>
    <xf numFmtId="3" fontId="12" fillId="0" borderId="0" xfId="0" applyNumberFormat="1" applyFont="1" applyAlignment="1">
      <alignment horizontal="center"/>
    </xf>
    <xf numFmtId="0" fontId="4" fillId="15" borderId="41" xfId="0" applyFont="1" applyFill="1" applyBorder="1" applyAlignment="1">
      <alignment horizontal="center"/>
    </xf>
    <xf numFmtId="0" fontId="0" fillId="0" borderId="43" xfId="0" applyFont="1" applyBorder="1" applyAlignment="1">
      <alignment/>
    </xf>
    <xf numFmtId="17" fontId="4" fillId="15" borderId="32" xfId="0" applyNumberFormat="1" applyFont="1" applyFill="1" applyBorder="1" applyAlignment="1">
      <alignment horizontal="center" vertical="center"/>
    </xf>
    <xf numFmtId="0" fontId="4" fillId="15" borderId="32" xfId="0" applyNumberFormat="1" applyFont="1" applyFill="1" applyBorder="1" applyAlignment="1">
      <alignment horizontal="center" vertical="center"/>
    </xf>
    <xf numFmtId="1" fontId="4" fillId="15" borderId="32" xfId="0" applyNumberFormat="1" applyFont="1" applyFill="1" applyBorder="1" applyAlignment="1">
      <alignment horizontal="center" vertical="center"/>
    </xf>
    <xf numFmtId="1" fontId="4" fillId="15" borderId="16" xfId="0" applyNumberFormat="1" applyFont="1" applyFill="1" applyBorder="1" applyAlignment="1">
      <alignment horizontal="center" vertical="center"/>
    </xf>
    <xf numFmtId="0" fontId="4" fillId="15" borderId="16" xfId="0" applyNumberFormat="1" applyFont="1" applyFill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16" fillId="15" borderId="40" xfId="0" applyFont="1" applyFill="1" applyBorder="1" applyAlignment="1">
      <alignment horizontal="center"/>
    </xf>
    <xf numFmtId="0" fontId="16" fillId="15" borderId="19" xfId="0" applyFont="1" applyFill="1" applyBorder="1" applyAlignment="1">
      <alignment horizontal="center"/>
    </xf>
    <xf numFmtId="0" fontId="16" fillId="15" borderId="41" xfId="0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4" fillId="15" borderId="43" xfId="0" applyFont="1" applyFill="1" applyBorder="1" applyAlignment="1">
      <alignment horizontal="center"/>
    </xf>
    <xf numFmtId="17" fontId="4" fillId="15" borderId="18" xfId="0" applyNumberFormat="1" applyFont="1" applyFill="1" applyBorder="1" applyAlignment="1">
      <alignment horizontal="center"/>
    </xf>
    <xf numFmtId="0" fontId="4" fillId="15" borderId="32" xfId="0" applyNumberFormat="1" applyFont="1" applyFill="1" applyBorder="1" applyAlignment="1">
      <alignment horizontal="center"/>
    </xf>
    <xf numFmtId="1" fontId="4" fillId="15" borderId="32" xfId="0" applyNumberFormat="1" applyFont="1" applyFill="1" applyBorder="1" applyAlignment="1">
      <alignment horizontal="center"/>
    </xf>
    <xf numFmtId="1" fontId="4" fillId="15" borderId="16" xfId="0" applyNumberFormat="1" applyFont="1" applyFill="1" applyBorder="1" applyAlignment="1">
      <alignment horizontal="center"/>
    </xf>
    <xf numFmtId="17" fontId="4" fillId="15" borderId="16" xfId="0" applyNumberFormat="1" applyFont="1" applyFill="1" applyBorder="1" applyAlignment="1">
      <alignment horizontal="center"/>
    </xf>
    <xf numFmtId="0" fontId="4" fillId="15" borderId="17" xfId="0" applyNumberFormat="1" applyFont="1" applyFill="1" applyBorder="1" applyAlignment="1">
      <alignment horizontal="center"/>
    </xf>
    <xf numFmtId="0" fontId="4" fillId="15" borderId="18" xfId="0" applyNumberFormat="1" applyFont="1" applyFill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43" xfId="0" applyBorder="1" applyAlignment="1">
      <alignment/>
    </xf>
    <xf numFmtId="17" fontId="4" fillId="15" borderId="32" xfId="0" applyNumberFormat="1" applyFont="1" applyFill="1" applyBorder="1" applyAlignment="1">
      <alignment horizontal="center"/>
    </xf>
    <xf numFmtId="0" fontId="4" fillId="15" borderId="16" xfId="0" applyNumberFormat="1" applyFont="1" applyFill="1" applyBorder="1" applyAlignment="1">
      <alignment horizontal="center"/>
    </xf>
    <xf numFmtId="0" fontId="4" fillId="4" borderId="32" xfId="0" applyFont="1" applyFill="1" applyBorder="1" applyAlignment="1">
      <alignment horizontal="center" vertical="center"/>
    </xf>
    <xf numFmtId="0" fontId="4" fillId="4" borderId="40" xfId="0" applyFont="1" applyFill="1" applyBorder="1" applyAlignment="1">
      <alignment horizontal="center" vertical="center"/>
    </xf>
    <xf numFmtId="0" fontId="4" fillId="4" borderId="19" xfId="0" applyFont="1" applyFill="1" applyBorder="1" applyAlignment="1">
      <alignment horizontal="center" vertical="center"/>
    </xf>
    <xf numFmtId="0" fontId="4" fillId="4" borderId="41" xfId="0" applyFont="1" applyFill="1" applyBorder="1" applyAlignment="1">
      <alignment horizontal="center" vertical="center"/>
    </xf>
    <xf numFmtId="0" fontId="10" fillId="4" borderId="44" xfId="0" applyFont="1" applyFill="1" applyBorder="1" applyAlignment="1">
      <alignment horizontal="center" vertical="center"/>
    </xf>
    <xf numFmtId="0" fontId="10" fillId="4" borderId="20" xfId="0" applyFont="1" applyFill="1" applyBorder="1" applyAlignment="1">
      <alignment horizontal="center" vertical="center"/>
    </xf>
    <xf numFmtId="0" fontId="10" fillId="4" borderId="29" xfId="0" applyFont="1" applyFill="1" applyBorder="1" applyAlignment="1">
      <alignment horizontal="center" vertical="center"/>
    </xf>
    <xf numFmtId="0" fontId="4" fillId="4" borderId="43" xfId="0" applyFont="1" applyFill="1" applyBorder="1" applyAlignment="1">
      <alignment horizontal="center" vertical="center"/>
    </xf>
    <xf numFmtId="0" fontId="4" fillId="4" borderId="29" xfId="0" applyFont="1" applyFill="1" applyBorder="1" applyAlignment="1">
      <alignment horizontal="center" vertical="center"/>
    </xf>
    <xf numFmtId="0" fontId="4" fillId="4" borderId="39" xfId="0" applyFont="1" applyFill="1" applyBorder="1" applyAlignment="1">
      <alignment horizontal="center" vertical="center"/>
    </xf>
    <xf numFmtId="0" fontId="4" fillId="4" borderId="30" xfId="0" applyFont="1" applyFill="1" applyBorder="1" applyAlignment="1">
      <alignment horizontal="center" vertical="center"/>
    </xf>
    <xf numFmtId="3" fontId="31" fillId="0" borderId="0" xfId="0" applyNumberFormat="1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17" fontId="2" fillId="0" borderId="20" xfId="0" applyNumberFormat="1" applyFont="1" applyBorder="1" applyAlignment="1">
      <alignment horizontal="right" vertical="center"/>
    </xf>
    <xf numFmtId="49" fontId="4" fillId="4" borderId="32" xfId="0" applyNumberFormat="1" applyFont="1" applyFill="1" applyBorder="1" applyAlignment="1">
      <alignment horizontal="center"/>
    </xf>
    <xf numFmtId="0" fontId="71" fillId="15" borderId="18" xfId="0" applyFont="1" applyFill="1" applyBorder="1" applyAlignment="1">
      <alignment horizontal="center" vertical="center"/>
    </xf>
    <xf numFmtId="0" fontId="71" fillId="15" borderId="32" xfId="0" applyFont="1" applyFill="1" applyBorder="1" applyAlignment="1">
      <alignment horizontal="center" vertical="center"/>
    </xf>
    <xf numFmtId="0" fontId="71" fillId="15" borderId="16" xfId="0" applyFont="1" applyFill="1" applyBorder="1" applyAlignment="1">
      <alignment horizontal="center" vertical="center"/>
    </xf>
    <xf numFmtId="0" fontId="4" fillId="4" borderId="18" xfId="0" applyFont="1" applyFill="1" applyBorder="1" applyAlignment="1">
      <alignment horizontal="center" vertical="center"/>
    </xf>
    <xf numFmtId="0" fontId="12" fillId="0" borderId="0" xfId="149" applyFont="1" applyAlignment="1">
      <alignment horizontal="center"/>
      <protection/>
    </xf>
    <xf numFmtId="0" fontId="4" fillId="0" borderId="0" xfId="149" applyFont="1" applyAlignment="1">
      <alignment horizontal="center"/>
      <protection/>
    </xf>
    <xf numFmtId="0" fontId="4" fillId="0" borderId="0" xfId="0" applyFont="1" applyFill="1" applyAlignment="1">
      <alignment horizontal="center"/>
    </xf>
    <xf numFmtId="0" fontId="71" fillId="15" borderId="19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</cellXfs>
  <cellStyles count="17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Ênfase1" xfId="21"/>
    <cellStyle name="20% - Ênfase1 2" xfId="22"/>
    <cellStyle name="20% - Ênfase1_1ª Estimativa-QUADROS JANEIRO-2013" xfId="23"/>
    <cellStyle name="20% - Ênfase2" xfId="24"/>
    <cellStyle name="20% - Ênfase2 2" xfId="25"/>
    <cellStyle name="20% - Ênfase2_1ª Estimativa-QUADROS JANEIRO-2013" xfId="26"/>
    <cellStyle name="20% - Ênfase3" xfId="27"/>
    <cellStyle name="20% - Ênfase3 2" xfId="28"/>
    <cellStyle name="20% - Ênfase3_1ª Estimativa-QUADROS JANEIRO-2013" xfId="29"/>
    <cellStyle name="20% - Ênfase4" xfId="30"/>
    <cellStyle name="20% - Ênfase4 2" xfId="31"/>
    <cellStyle name="20% - Ênfase4_1ª Estimativa-QUADROS JANEIRO-2013" xfId="32"/>
    <cellStyle name="20% - Ênfase5" xfId="33"/>
    <cellStyle name="20% - Ênfase5 2" xfId="34"/>
    <cellStyle name="20% - Ênfase6" xfId="35"/>
    <cellStyle name="20% - Ênfase6 2" xfId="36"/>
    <cellStyle name="20% - Ênfase6_Cotação-Preços Merc.Interno-13" xfId="37"/>
    <cellStyle name="40% - Accent1" xfId="38"/>
    <cellStyle name="40% - Accent2" xfId="39"/>
    <cellStyle name="40% - Accent3" xfId="40"/>
    <cellStyle name="40% - Accent4" xfId="41"/>
    <cellStyle name="40% - Accent5" xfId="42"/>
    <cellStyle name="40% - Accent6" xfId="43"/>
    <cellStyle name="40% - Ênfase1" xfId="44"/>
    <cellStyle name="40% - Ênfase1 2" xfId="45"/>
    <cellStyle name="40% - Ênfase1_1ª Estimativa-QUADROS JANEIRO-2013" xfId="46"/>
    <cellStyle name="40% - Ênfase2" xfId="47"/>
    <cellStyle name="40% - Ênfase2 2" xfId="48"/>
    <cellStyle name="40% - Ênfase3" xfId="49"/>
    <cellStyle name="40% - Ênfase3 2" xfId="50"/>
    <cellStyle name="40% - Ênfase3_1ª Estimativa-QUADROS JANEIRO-2013" xfId="51"/>
    <cellStyle name="40% - Ênfase4" xfId="52"/>
    <cellStyle name="40% - Ênfase4 2" xfId="53"/>
    <cellStyle name="40% - Ênfase4_1ª Estimativa-QUADROS JANEIRO-2013" xfId="54"/>
    <cellStyle name="40% - Ênfase5" xfId="55"/>
    <cellStyle name="40% - Ênfase5 2" xfId="56"/>
    <cellStyle name="40% - Ênfase5_Cotação-Preços Merc.Interno-13" xfId="57"/>
    <cellStyle name="40% - Ênfase6" xfId="58"/>
    <cellStyle name="40% - Ênfase6 2" xfId="59"/>
    <cellStyle name="40% - Ênfase6_1ª Estimativa-QUADROS JANEIRO-2013" xfId="60"/>
    <cellStyle name="60% - Accent1" xfId="61"/>
    <cellStyle name="60% - Accent2" xfId="62"/>
    <cellStyle name="60% - Accent3" xfId="63"/>
    <cellStyle name="60% - Accent4" xfId="64"/>
    <cellStyle name="60% - Accent5" xfId="65"/>
    <cellStyle name="60% - Accent6" xfId="66"/>
    <cellStyle name="60% - Ênfase1" xfId="67"/>
    <cellStyle name="60% - Ênfase1 2" xfId="68"/>
    <cellStyle name="60% - Ênfase1_1ª Estimativa-QUADROS JANEIRO-2013" xfId="69"/>
    <cellStyle name="60% - Ênfase2" xfId="70"/>
    <cellStyle name="60% - Ênfase2 2" xfId="71"/>
    <cellStyle name="60% - Ênfase2_Cotação-Preços Merc.Interno-13" xfId="72"/>
    <cellStyle name="60% - Ênfase3" xfId="73"/>
    <cellStyle name="60% - Ênfase3 2" xfId="74"/>
    <cellStyle name="60% - Ênfase3_1ª Estimativa-QUADROS JANEIRO-2013" xfId="75"/>
    <cellStyle name="60% - Ênfase4" xfId="76"/>
    <cellStyle name="60% - Ênfase4 2" xfId="77"/>
    <cellStyle name="60% - Ênfase4_1ª Estimativa-QUADROS JANEIRO-2013" xfId="78"/>
    <cellStyle name="60% - Ênfase5" xfId="79"/>
    <cellStyle name="60% - Ênfase5 2" xfId="80"/>
    <cellStyle name="60% - Ênfase5_Cotação-Preços Merc.Interno-13" xfId="81"/>
    <cellStyle name="60% - Ênfase6" xfId="82"/>
    <cellStyle name="60% - Ênfase6 2" xfId="83"/>
    <cellStyle name="60% - Ênfase6_1ª Estimativa-QUADROS JANEIRO-2013" xfId="84"/>
    <cellStyle name="Accent1" xfId="85"/>
    <cellStyle name="Accent2" xfId="86"/>
    <cellStyle name="Accent3" xfId="87"/>
    <cellStyle name="Accent4" xfId="88"/>
    <cellStyle name="Accent5" xfId="89"/>
    <cellStyle name="Accent6" xfId="90"/>
    <cellStyle name="Bad" xfId="91"/>
    <cellStyle name="Bom" xfId="92"/>
    <cellStyle name="Bom 2" xfId="93"/>
    <cellStyle name="Bom_1ª Estimativa-QUADROS JANEIRO-2013" xfId="94"/>
    <cellStyle name="Calculation" xfId="95"/>
    <cellStyle name="Cálculo" xfId="96"/>
    <cellStyle name="Cálculo 2" xfId="97"/>
    <cellStyle name="Cálculo_1ª Estimativa-QUADROS JANEIRO-2013" xfId="98"/>
    <cellStyle name="Célula de Verificação" xfId="99"/>
    <cellStyle name="Célula de Verificação 2" xfId="100"/>
    <cellStyle name="Célula Vinculada" xfId="101"/>
    <cellStyle name="Célula Vinculada 2" xfId="102"/>
    <cellStyle name="Célula Vinculada_Cotação-Preços Merc.Interno-13" xfId="103"/>
    <cellStyle name="Check Cell" xfId="104"/>
    <cellStyle name="Ênfase1" xfId="105"/>
    <cellStyle name="Ênfase1 2" xfId="106"/>
    <cellStyle name="Ênfase1_1ª Estimativa-QUADROS JANEIRO-2013" xfId="107"/>
    <cellStyle name="Ênfase2" xfId="108"/>
    <cellStyle name="Ênfase2 2" xfId="109"/>
    <cellStyle name="Ênfase2_Cotação-Preços Merc.Interno-13" xfId="110"/>
    <cellStyle name="Ênfase3" xfId="111"/>
    <cellStyle name="Ênfase3 2" xfId="112"/>
    <cellStyle name="Ênfase3_Cotação-Preços Merc.Interno-13" xfId="113"/>
    <cellStyle name="Ênfase4" xfId="114"/>
    <cellStyle name="Ênfase4 2" xfId="115"/>
    <cellStyle name="Ênfase4_1ª Estimativa-QUADROS JANEIRO-2013" xfId="116"/>
    <cellStyle name="Ênfase5" xfId="117"/>
    <cellStyle name="Ênfase5 2" xfId="118"/>
    <cellStyle name="Ênfase6" xfId="119"/>
    <cellStyle name="Ênfase6 2" xfId="120"/>
    <cellStyle name="Ênfase6_Cotação-Preços Merc.Interno-13" xfId="121"/>
    <cellStyle name="Entrada" xfId="122"/>
    <cellStyle name="Entrada 2" xfId="123"/>
    <cellStyle name="Entrada_Cotação-Preços Merc.Interno-13" xfId="124"/>
    <cellStyle name="Explanatory Text" xfId="125"/>
    <cellStyle name="Good" xfId="126"/>
    <cellStyle name="Heading 1" xfId="127"/>
    <cellStyle name="Heading 2" xfId="128"/>
    <cellStyle name="Heading 3" xfId="129"/>
    <cellStyle name="Heading 4" xfId="130"/>
    <cellStyle name="Hyperlink" xfId="131"/>
    <cellStyle name="Followed Hyperlink" xfId="132"/>
    <cellStyle name="Hyperlink_Ranking do Agronegócio-Valores" xfId="133"/>
    <cellStyle name="Incorreto" xfId="134"/>
    <cellStyle name="Incorreto 2" xfId="135"/>
    <cellStyle name="Incorreto_Cotação-Preços Merc.Interno-13" xfId="136"/>
    <cellStyle name="Input" xfId="137"/>
    <cellStyle name="Linked Cell" xfId="138"/>
    <cellStyle name="Currency" xfId="139"/>
    <cellStyle name="Currency [0]" xfId="140"/>
    <cellStyle name="Neutra" xfId="141"/>
    <cellStyle name="Neutra 2" xfId="142"/>
    <cellStyle name="Neutra_Cotação-Preços Merc.Interno-13" xfId="143"/>
    <cellStyle name="Neutral" xfId="144"/>
    <cellStyle name="Normal 2" xfId="145"/>
    <cellStyle name="Normal 2 2" xfId="146"/>
    <cellStyle name="Normal 3" xfId="147"/>
    <cellStyle name="Normal_2001 09 SET" xfId="148"/>
    <cellStyle name="Normal_Balança Janeiro-02" xfId="149"/>
    <cellStyle name="Normal_Balança Janeiro-022" xfId="150"/>
    <cellStyle name="Normal_Estoques privados e público-CONAB-04-13" xfId="151"/>
    <cellStyle name="Normal_Informe Café - Julho-02" xfId="152"/>
    <cellStyle name="Normal_Plan1_1" xfId="153"/>
    <cellStyle name="Normal_Ranking do Agronegócio-Valores" xfId="154"/>
    <cellStyle name="Nota" xfId="155"/>
    <cellStyle name="Nota 2" xfId="156"/>
    <cellStyle name="Note" xfId="157"/>
    <cellStyle name="Output" xfId="158"/>
    <cellStyle name="Percent" xfId="159"/>
    <cellStyle name="Saída" xfId="160"/>
    <cellStyle name="Saída 2" xfId="161"/>
    <cellStyle name="Saída_1ª Estimativa-QUADROS JANEIRO-2013" xfId="162"/>
    <cellStyle name="Comma" xfId="163"/>
    <cellStyle name="Comma [0]" xfId="164"/>
    <cellStyle name="Separador de milhares 2" xfId="165"/>
    <cellStyle name="Separador de milhares 3" xfId="166"/>
    <cellStyle name="Separador de milhares_Estoques privados e público-CONAB-04-13" xfId="167"/>
    <cellStyle name="Texto de Aviso" xfId="168"/>
    <cellStyle name="Texto de Aviso 2" xfId="169"/>
    <cellStyle name="Texto de Aviso_Informe Café - Junho-2012" xfId="170"/>
    <cellStyle name="Texto Explicativo" xfId="171"/>
    <cellStyle name="Texto Explicativo 2" xfId="172"/>
    <cellStyle name="Title" xfId="173"/>
    <cellStyle name="Título" xfId="174"/>
    <cellStyle name="Título 1" xfId="175"/>
    <cellStyle name="Título 1 2" xfId="176"/>
    <cellStyle name="Título 1_1ª Estimativa-QUADROS JANEIRO-2013" xfId="177"/>
    <cellStyle name="Título 2" xfId="178"/>
    <cellStyle name="Título 2 2" xfId="179"/>
    <cellStyle name="Título 2_1ª Estimativa-QUADROS JANEIRO-2013" xfId="180"/>
    <cellStyle name="Título 3" xfId="181"/>
    <cellStyle name="Título 3 2" xfId="182"/>
    <cellStyle name="Título 3_1ª Estimativa-QUADROS JANEIRO-2013" xfId="183"/>
    <cellStyle name="Título 4" xfId="184"/>
    <cellStyle name="Título 4 2" xfId="185"/>
    <cellStyle name="Título 4_1ª Estimativa-QUADROS JANEIRO-2013" xfId="186"/>
    <cellStyle name="Título 5" xfId="187"/>
    <cellStyle name="Título_1ª Estimativa-QUADROS JANEIRO-2013" xfId="188"/>
    <cellStyle name="Total" xfId="189"/>
    <cellStyle name="Total 2" xfId="190"/>
    <cellStyle name="Total_1ª Estimativa-QUADROS JANEIRO-2013" xfId="191"/>
    <cellStyle name="Warning Text" xfId="192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externalLink" Target="externalLinks/externalLink2.xml" /><Relationship Id="rId24" Type="http://schemas.openxmlformats.org/officeDocument/2006/relationships/externalLink" Target="externalLinks/externalLink3.xml" /><Relationship Id="rId25" Type="http://schemas.openxmlformats.org/officeDocument/2006/relationships/externalLink" Target="externalLinks/externalLink4.xml" /><Relationship Id="rId26" Type="http://schemas.openxmlformats.org/officeDocument/2006/relationships/externalLink" Target="externalLinks/externalLink5.xml" /><Relationship Id="rId27" Type="http://schemas.openxmlformats.org/officeDocument/2006/relationships/externalLink" Target="externalLinks/externalLink6.xml" /><Relationship Id="rId28" Type="http://schemas.openxmlformats.org/officeDocument/2006/relationships/externalLink" Target="externalLinks/externalLink7.xml" /><Relationship Id="rId29" Type="http://schemas.openxmlformats.org/officeDocument/2006/relationships/externalLink" Target="externalLinks/externalLink8.xml" /><Relationship Id="rId30" Type="http://schemas.openxmlformats.org/officeDocument/2006/relationships/externalLink" Target="externalLinks/externalLink9.xml" /><Relationship Id="rId31" Type="http://schemas.openxmlformats.org/officeDocument/2006/relationships/externalLink" Target="externalLinks/externalLink10.xml" /><Relationship Id="rId32" Type="http://schemas.openxmlformats.org/officeDocument/2006/relationships/externalLink" Target="externalLinks/externalLink11.xml" /><Relationship Id="rId33" Type="http://schemas.openxmlformats.org/officeDocument/2006/relationships/externalLink" Target="externalLinks/externalLink12.xml" /><Relationship Id="rId34" Type="http://schemas.openxmlformats.org/officeDocument/2006/relationships/externalLink" Target="externalLinks/externalLink13.xml" /><Relationship Id="rId35" Type="http://schemas.openxmlformats.org/officeDocument/2006/relationships/externalLink" Target="externalLinks/externalLink14.xml" /><Relationship Id="rId36" Type="http://schemas.openxmlformats.org/officeDocument/2006/relationships/externalLink" Target="externalLinks/externalLink15.xml" /><Relationship Id="rId37" Type="http://schemas.openxmlformats.org/officeDocument/2006/relationships/externalLink" Target="externalLinks/externalLink16.xml" /><Relationship Id="rId38" Type="http://schemas.openxmlformats.org/officeDocument/2006/relationships/externalLink" Target="externalLinks/externalLink17.xml" /><Relationship Id="rId39" Type="http://schemas.openxmlformats.org/officeDocument/2006/relationships/externalLink" Target="externalLinks/externalLink18.xml" /><Relationship Id="rId40" Type="http://schemas.openxmlformats.org/officeDocument/2006/relationships/externalLink" Target="externalLinks/externalLink19.xml" /><Relationship Id="rId41" Type="http://schemas.openxmlformats.org/officeDocument/2006/relationships/externalLink" Target="externalLinks/externalLink20.xml" /><Relationship Id="rId42" Type="http://schemas.openxmlformats.org/officeDocument/2006/relationships/externalLink" Target="externalLinks/externalLink21.xml" /><Relationship Id="rId43" Type="http://schemas.openxmlformats.org/officeDocument/2006/relationships/externalLink" Target="externalLinks/externalLink22.xml" /><Relationship Id="rId44" Type="http://schemas.openxmlformats.org/officeDocument/2006/relationships/externalLink" Target="externalLinks/externalLink23.xml" /><Relationship Id="rId45" Type="http://schemas.openxmlformats.org/officeDocument/2006/relationships/externalLink" Target="externalLinks/externalLink24.xml" /><Relationship Id="rId46" Type="http://schemas.openxmlformats.org/officeDocument/2006/relationships/externalLink" Target="externalLinks/externalLink25.xml" /><Relationship Id="rId47" Type="http://schemas.openxmlformats.org/officeDocument/2006/relationships/externalLink" Target="externalLinks/externalLink26.xml" /><Relationship Id="rId48" Type="http://schemas.openxmlformats.org/officeDocument/2006/relationships/externalLink" Target="externalLinks/externalLink27.xml" /><Relationship Id="rId49" Type="http://schemas.openxmlformats.org/officeDocument/2006/relationships/externalLink" Target="externalLinks/externalLink28.xml" /><Relationship Id="rId50" Type="http://schemas.openxmlformats.org/officeDocument/2006/relationships/externalLink" Target="externalLinks/externalLink29.xml" /><Relationship Id="rId51" Type="http://schemas.openxmlformats.org/officeDocument/2006/relationships/externalLink" Target="externalLinks/externalLink30.xml" /><Relationship Id="rId52" Type="http://schemas.openxmlformats.org/officeDocument/2006/relationships/externalLink" Target="externalLinks/externalLink31.xml" /><Relationship Id="rId53" Type="http://schemas.openxmlformats.org/officeDocument/2006/relationships/externalLink" Target="externalLinks/externalLink32.xml" /><Relationship Id="rId54" Type="http://schemas.openxmlformats.org/officeDocument/2006/relationships/externalLink" Target="externalLinks/externalLink33.xml" /><Relationship Id="rId55" Type="http://schemas.openxmlformats.org/officeDocument/2006/relationships/externalLink" Target="externalLinks/externalLink34.xml" /><Relationship Id="rId56" Type="http://schemas.openxmlformats.org/officeDocument/2006/relationships/externalLink" Target="externalLinks/externalLink35.xml" /><Relationship Id="rId57" Type="http://schemas.openxmlformats.org/officeDocument/2006/relationships/externalLink" Target="externalLinks/externalLink36.xml" /><Relationship Id="rId58" Type="http://schemas.openxmlformats.org/officeDocument/2006/relationships/externalLink" Target="externalLinks/externalLink37.xml" /><Relationship Id="rId59" Type="http://schemas.openxmlformats.org/officeDocument/2006/relationships/externalLink" Target="externalLinks/externalLink38.xml" /><Relationship Id="rId60" Type="http://schemas.openxmlformats.org/officeDocument/2006/relationships/externalLink" Target="externalLinks/externalLink39.xml" /><Relationship Id="rId61" Type="http://schemas.openxmlformats.org/officeDocument/2006/relationships/externalLink" Target="externalLinks/externalLink40.xml" /><Relationship Id="rId62" Type="http://schemas.openxmlformats.org/officeDocument/2006/relationships/externalLink" Target="externalLinks/externalLink41.xml" /><Relationship Id="rId6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8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10.jpeg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image" Target="../media/image12.jpeg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image" Target="../media/image13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Cotação Mensal 2014
</a:t>
            </a:r>
          </a:p>
        </c:rich>
      </c:tx>
      <c:layout>
        <c:manualLayout>
          <c:xMode val="factor"/>
          <c:yMode val="factor"/>
          <c:x val="0.004"/>
          <c:y val="-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75"/>
          <c:y val="0.0775"/>
          <c:w val="0.71725"/>
          <c:h val="0.8295"/>
        </c:manualLayout>
      </c:layout>
      <c:lineChart>
        <c:grouping val="standard"/>
        <c:varyColors val="0"/>
        <c:ser>
          <c:idx val="0"/>
          <c:order val="0"/>
          <c:tx>
            <c:strRef>
              <c:f>'Cotação Mensal'!$C$5:$C$6</c:f>
              <c:strCache>
                <c:ptCount val="1"/>
                <c:pt idx="0">
                  <c:v>* Arábica  Tipo 6 BC-Duro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'Cotação Mensal'!$C$8:$C$19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'Cotação Mensal'!$G$5:$G$6</c:f>
              <c:strCache>
                <c:ptCount val="1"/>
                <c:pt idx="0">
                  <c:v>Arábica  Tipo C Interno 500 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'Cotação Mensal'!$G$8:$G$19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'Cotação Mensal'!$I$5:$I$6</c:f>
              <c:strCache>
                <c:ptCount val="1"/>
                <c:pt idx="0">
                  <c:v>Arábica  Tipo C Interno 500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'Cotação Mensal'!$I$8:$I$19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'Cotação Mensal'!$K$5:$K$6</c:f>
              <c:strCache>
                <c:ptCount val="1"/>
                <c:pt idx="0">
                  <c:v>Conillon Tipo 7 BC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val>
            <c:numRef>
              <c:f>'Cotação Mensal'!$K$8:$K$19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v>* Conillon Tipo 6-Pen.13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val>
            <c:numRef>
              <c:f>'Cotação Mensal'!$E$8:$E$19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20557490"/>
        <c:axId val="50799683"/>
      </c:lineChart>
      <c:catAx>
        <c:axId val="205574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Mês</a:t>
                </a:r>
              </a:p>
            </c:rich>
          </c:tx>
          <c:layout>
            <c:manualLayout>
              <c:xMode val="factor"/>
              <c:yMode val="factor"/>
              <c:x val="0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799683"/>
        <c:crosses val="autoZero"/>
        <c:auto val="1"/>
        <c:lblOffset val="100"/>
        <c:tickLblSkip val="1"/>
        <c:noMultiLvlLbl val="0"/>
      </c:catAx>
      <c:valAx>
        <c:axId val="50799683"/>
        <c:scaling>
          <c:orientation val="minMax"/>
          <c:max val="550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R$/Saca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557490"/>
        <c:crossesAt val="1"/>
        <c:crossBetween val="between"/>
        <c:dispUnits/>
        <c:majorUnit val="50"/>
        <c:minorUnit val="6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025"/>
          <c:y val="0.31225"/>
          <c:w val="0.22825"/>
          <c:h val="0.29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Receita Cambial 2014/13
</a:t>
            </a:r>
          </a:p>
        </c:rich>
      </c:tx>
      <c:layout>
        <c:manualLayout>
          <c:xMode val="factor"/>
          <c:yMode val="factor"/>
          <c:x val="-0.0075"/>
          <c:y val="-0.01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75"/>
          <c:y val="0.162"/>
          <c:w val="0.74025"/>
          <c:h val="0.74825"/>
        </c:manualLayout>
      </c:layout>
      <c:barChart>
        <c:barDir val="col"/>
        <c:grouping val="clustered"/>
        <c:varyColors val="0"/>
        <c:ser>
          <c:idx val="0"/>
          <c:order val="0"/>
          <c:tx>
            <c:v>2014 Receita</c:v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('Exp.Verde'!$B$6:$B$11,'Exp.Verde'!$B$13:$B$18)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v>2013 Receita</c:v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('Exp.Verde'!$E$6:$E$11,'Exp.Verde'!$E$13:$E$18)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54543964"/>
        <c:axId val="21133629"/>
      </c:barChart>
      <c:catAx>
        <c:axId val="545439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75" b="1" i="0" u="none" baseline="0">
                    <a:latin typeface="Arial"/>
                    <a:ea typeface="Arial"/>
                    <a:cs typeface="Arial"/>
                  </a:rPr>
                  <a:t>Mês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1133629"/>
        <c:crosses val="autoZero"/>
        <c:auto val="1"/>
        <c:lblOffset val="100"/>
        <c:noMultiLvlLbl val="0"/>
      </c:catAx>
      <c:valAx>
        <c:axId val="2113362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54396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975"/>
          <c:y val="0.42425"/>
          <c:w val="0.23475"/>
          <c:h val="0.22275"/>
        </c:manualLayout>
      </c:layout>
      <c:overlay val="0"/>
    </c:legend>
    <c:plotVisOnly val="1"/>
    <c:dispBlanksAs val="gap"/>
    <c:showDLblsOverMax val="0"/>
  </c:chart>
  <c:spPr>
    <a:blipFill>
      <a:blip r:embed="rId1"/>
      <a:srcRect/>
      <a:tile sx="100000" sy="100000" flip="none" algn="tl"/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Volume 2014/13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8"/>
          <c:w val="0.76275"/>
          <c:h val="0.73425"/>
        </c:manualLayout>
      </c:layout>
      <c:barChart>
        <c:barDir val="col"/>
        <c:grouping val="clustered"/>
        <c:varyColors val="0"/>
        <c:ser>
          <c:idx val="0"/>
          <c:order val="0"/>
          <c:tx>
            <c:v>2014 Volume</c:v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('Exp.Verde'!$C$6:$C$11,'Exp.Verde'!$C$13:$C$18)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v>2013 Volume</c:v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('Exp.Verde'!$F$6:$F$11,'Exp.Verde'!$F$13:$F$18)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55984934"/>
        <c:axId val="34102359"/>
      </c:barChart>
      <c:catAx>
        <c:axId val="559849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Mês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4102359"/>
        <c:crosses val="autoZero"/>
        <c:auto val="1"/>
        <c:lblOffset val="100"/>
        <c:noMultiLvlLbl val="0"/>
      </c:catAx>
      <c:valAx>
        <c:axId val="3410235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598493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7"/>
          <c:y val="0.416"/>
          <c:w val="0.223"/>
          <c:h val="0.23525"/>
        </c:manualLayout>
      </c:layout>
      <c:overlay val="0"/>
    </c:legend>
    <c:plotVisOnly val="1"/>
    <c:dispBlanksAs val="gap"/>
    <c:showDLblsOverMax val="0"/>
  </c:chart>
  <c:spPr>
    <a:blipFill>
      <a:blip r:embed="rId1"/>
      <a:srcRect/>
      <a:tile sx="100000" sy="100000" flip="none" algn="tl"/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Receita Cambial 2014/13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835"/>
          <c:w val="0.73"/>
          <c:h val="0.727"/>
        </c:manualLayout>
      </c:layout>
      <c:barChart>
        <c:barDir val="col"/>
        <c:grouping val="clustered"/>
        <c:varyColors val="0"/>
        <c:ser>
          <c:idx val="0"/>
          <c:order val="0"/>
          <c:tx>
            <c:v>2014 Receita</c:v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('Exp.Solúvel'!$B$6:$B$11,'Exp.Solúvel'!$B$13:$B$18)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v>2013 Receita</c:v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('Exp.Solúvel'!$E$6:$E$11,'Exp.Solúvel'!$E$13:$E$18)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38485776"/>
        <c:axId val="10827665"/>
      </c:barChart>
      <c:catAx>
        <c:axId val="384857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Mês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0827665"/>
        <c:crosses val="autoZero"/>
        <c:auto val="1"/>
        <c:lblOffset val="100"/>
        <c:noMultiLvlLbl val="0"/>
      </c:catAx>
      <c:valAx>
        <c:axId val="1082766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48577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8"/>
          <c:y val="0.39675"/>
          <c:w val="0.262"/>
          <c:h val="0.219"/>
        </c:manualLayout>
      </c:layout>
      <c:overlay val="0"/>
    </c:legend>
    <c:plotVisOnly val="1"/>
    <c:dispBlanksAs val="gap"/>
    <c:showDLblsOverMax val="0"/>
  </c:chart>
  <c:spPr>
    <a:blipFill>
      <a:blip r:embed="rId1"/>
      <a:srcRect/>
      <a:tile sx="100000" sy="100000" flip="none" algn="tl"/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Volume 2014/13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17075"/>
          <c:w val="0.7475"/>
          <c:h val="0.73725"/>
        </c:manualLayout>
      </c:layout>
      <c:barChart>
        <c:barDir val="col"/>
        <c:grouping val="clustered"/>
        <c:varyColors val="0"/>
        <c:ser>
          <c:idx val="0"/>
          <c:order val="0"/>
          <c:tx>
            <c:v>2014 Volume</c:v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('Exp.Solúvel'!$C$6:$C$11,'Exp.Solúvel'!$C$13:$C$18)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v>2013 Volume</c:v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('Exp.Solúvel'!$F$6:$F$11,'Exp.Solúvel'!$F$13:$F$18)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30340122"/>
        <c:axId val="4625643"/>
      </c:barChart>
      <c:catAx>
        <c:axId val="303401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Mês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625643"/>
        <c:crosses val="autoZero"/>
        <c:auto val="1"/>
        <c:lblOffset val="100"/>
        <c:noMultiLvlLbl val="0"/>
      </c:catAx>
      <c:valAx>
        <c:axId val="462564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3401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175"/>
          <c:y val="0.39925"/>
          <c:w val="0.2355"/>
          <c:h val="0.218"/>
        </c:manualLayout>
      </c:layout>
      <c:overlay val="0"/>
    </c:legend>
    <c:plotVisOnly val="1"/>
    <c:dispBlanksAs val="gap"/>
    <c:showDLblsOverMax val="0"/>
  </c:chart>
  <c:spPr>
    <a:blipFill>
      <a:blip r:embed="rId1"/>
      <a:srcRect/>
      <a:tile sx="100000" sy="100000" flip="none" algn="tl"/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Receita Cambial 2014/13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835"/>
          <c:w val="0.73"/>
          <c:h val="0.7265"/>
        </c:manualLayout>
      </c:layout>
      <c:barChart>
        <c:barDir val="col"/>
        <c:grouping val="clustered"/>
        <c:varyColors val="0"/>
        <c:ser>
          <c:idx val="0"/>
          <c:order val="0"/>
          <c:tx>
            <c:v>2014 Receita</c:v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('Exp.Torrado'!$B$6:$B$11,'Exp.Torrado'!$B$13:$B$18)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v>2013 Receita</c:v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('Exp.Torrado'!$E$6:$E$11,'Exp.Torrado'!$E$13:$E$18)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41630788"/>
        <c:axId val="39132773"/>
      </c:barChart>
      <c:catAx>
        <c:axId val="416307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Mês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9132773"/>
        <c:crosses val="autoZero"/>
        <c:auto val="1"/>
        <c:lblOffset val="100"/>
        <c:noMultiLvlLbl val="0"/>
      </c:catAx>
      <c:valAx>
        <c:axId val="3913277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163078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8"/>
          <c:y val="0.3925"/>
          <c:w val="0.262"/>
          <c:h val="0.219"/>
        </c:manualLayout>
      </c:layout>
      <c:overlay val="0"/>
    </c:legend>
    <c:plotVisOnly val="1"/>
    <c:dispBlanksAs val="gap"/>
    <c:showDLblsOverMax val="0"/>
  </c:chart>
  <c:spPr>
    <a:blipFill>
      <a:blip r:embed="rId1"/>
      <a:srcRect/>
      <a:tile sx="100000" sy="100000" flip="none" algn="tl"/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Volume 2014/13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17075"/>
          <c:w val="0.7475"/>
          <c:h val="0.737"/>
        </c:manualLayout>
      </c:layout>
      <c:barChart>
        <c:barDir val="col"/>
        <c:grouping val="clustered"/>
        <c:varyColors val="0"/>
        <c:ser>
          <c:idx val="0"/>
          <c:order val="0"/>
          <c:tx>
            <c:v>2014 Volume</c:v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('Exp.Torrado'!$C$6:$C$11,'Exp.Torrado'!$C$13:$C$18)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v>2013 Volume</c:v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('Exp.Torrado'!$F$6:$F$11,'Exp.Torrado'!$F$13:$F$18)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16650638"/>
        <c:axId val="15638015"/>
      </c:barChart>
      <c:catAx>
        <c:axId val="166506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Mês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5638015"/>
        <c:crosses val="autoZero"/>
        <c:auto val="1"/>
        <c:lblOffset val="100"/>
        <c:noMultiLvlLbl val="0"/>
      </c:catAx>
      <c:valAx>
        <c:axId val="1563801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66506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175"/>
          <c:y val="0.395"/>
          <c:w val="0.2355"/>
          <c:h val="0.218"/>
        </c:manualLayout>
      </c:layout>
      <c:overlay val="0"/>
    </c:legend>
    <c:plotVisOnly val="1"/>
    <c:dispBlanksAs val="gap"/>
    <c:showDLblsOverMax val="0"/>
  </c:chart>
  <c:spPr>
    <a:blipFill>
      <a:blip r:embed="rId1"/>
      <a:srcRect/>
      <a:tile sx="100000" sy="100000" flip="none" algn="tl"/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Receita Cambial 2014/13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835"/>
          <c:w val="0.73"/>
          <c:h val="0.7265"/>
        </c:manualLayout>
      </c:layout>
      <c:barChart>
        <c:barDir val="col"/>
        <c:grouping val="clustered"/>
        <c:varyColors val="0"/>
        <c:ser>
          <c:idx val="0"/>
          <c:order val="0"/>
          <c:tx>
            <c:v>2014 Receita</c:v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('Exp.Outs Ext.'!$B$6:$B$11,'Exp.Outs Ext.'!$B$13:$B$18)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v>2013 Receita</c:v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('Exp.Outs Ext.'!$E$6:$E$11,'Exp.Outs Ext.'!$E$13:$E$18)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6524408"/>
        <c:axId val="58719673"/>
      </c:barChart>
      <c:catAx>
        <c:axId val="65244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Mês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8719673"/>
        <c:crosses val="autoZero"/>
        <c:auto val="1"/>
        <c:lblOffset val="100"/>
        <c:noMultiLvlLbl val="0"/>
      </c:catAx>
      <c:valAx>
        <c:axId val="5871967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2440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8"/>
          <c:y val="0.3925"/>
          <c:w val="0.262"/>
          <c:h val="0.219"/>
        </c:manualLayout>
      </c:layout>
      <c:overlay val="0"/>
    </c:legend>
    <c:plotVisOnly val="1"/>
    <c:dispBlanksAs val="gap"/>
    <c:showDLblsOverMax val="0"/>
  </c:chart>
  <c:spPr>
    <a:blipFill>
      <a:blip r:embed="rId1"/>
      <a:srcRect/>
      <a:tile sx="100000" sy="100000" flip="none" algn="tl"/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Volume 2014/13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17075"/>
          <c:w val="0.7475"/>
          <c:h val="0.737"/>
        </c:manualLayout>
      </c:layout>
      <c:barChart>
        <c:barDir val="col"/>
        <c:grouping val="clustered"/>
        <c:varyColors val="0"/>
        <c:ser>
          <c:idx val="0"/>
          <c:order val="0"/>
          <c:tx>
            <c:v>2014 Volume</c:v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('Exp.Outs Ext.'!$C$6:$C$11,'Exp.Outs Ext.'!$C$13:$C$18)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v>2013 Volume</c:v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('Exp.Outs Ext.'!$F$6:$F$11,'Exp.Outs Ext.'!$F$13:$F$18)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58715010"/>
        <c:axId val="58673043"/>
      </c:barChart>
      <c:catAx>
        <c:axId val="587150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Mês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8673043"/>
        <c:crosses val="autoZero"/>
        <c:auto val="1"/>
        <c:lblOffset val="100"/>
        <c:noMultiLvlLbl val="0"/>
      </c:catAx>
      <c:valAx>
        <c:axId val="5867304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871501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175"/>
          <c:y val="0.395"/>
          <c:w val="0.2355"/>
          <c:h val="0.218"/>
        </c:manualLayout>
      </c:layout>
      <c:overlay val="0"/>
    </c:legend>
    <c:plotVisOnly val="1"/>
    <c:dispBlanksAs val="gap"/>
    <c:showDLblsOverMax val="0"/>
  </c:chart>
  <c:spPr>
    <a:blipFill>
      <a:blip r:embed="rId1"/>
      <a:srcRect/>
      <a:tile sx="100000" sy="100000" flip="none" algn="tl"/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400050</xdr:colOff>
      <xdr:row>0</xdr:row>
      <xdr:rowOff>0</xdr:rowOff>
    </xdr:from>
    <xdr:to>
      <xdr:col>18</xdr:col>
      <xdr:colOff>409575</xdr:colOff>
      <xdr:row>4</xdr:row>
      <xdr:rowOff>57150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06350" y="0"/>
          <a:ext cx="7620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371475</xdr:colOff>
      <xdr:row>1</xdr:row>
      <xdr:rowOff>171450</xdr:rowOff>
    </xdr:from>
    <xdr:to>
      <xdr:col>7</xdr:col>
      <xdr:colOff>723900</xdr:colOff>
      <xdr:row>4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361950"/>
          <a:ext cx="11334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22</xdr:row>
      <xdr:rowOff>85725</xdr:rowOff>
    </xdr:from>
    <xdr:to>
      <xdr:col>10</xdr:col>
      <xdr:colOff>600075</xdr:colOff>
      <xdr:row>42</xdr:row>
      <xdr:rowOff>104775</xdr:rowOff>
    </xdr:to>
    <xdr:graphicFrame>
      <xdr:nvGraphicFramePr>
        <xdr:cNvPr id="1" name="Chart 1"/>
        <xdr:cNvGraphicFramePr/>
      </xdr:nvGraphicFramePr>
      <xdr:xfrm>
        <a:off x="28575" y="3724275"/>
        <a:ext cx="7219950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24</xdr:row>
      <xdr:rowOff>114300</xdr:rowOff>
    </xdr:from>
    <xdr:to>
      <xdr:col>5</xdr:col>
      <xdr:colOff>219075</xdr:colOff>
      <xdr:row>37</xdr:row>
      <xdr:rowOff>114300</xdr:rowOff>
    </xdr:to>
    <xdr:graphicFrame>
      <xdr:nvGraphicFramePr>
        <xdr:cNvPr id="1" name="Chart 1"/>
        <xdr:cNvGraphicFramePr/>
      </xdr:nvGraphicFramePr>
      <xdr:xfrm>
        <a:off x="28575" y="4467225"/>
        <a:ext cx="3533775" cy="235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304800</xdr:colOff>
      <xdr:row>24</xdr:row>
      <xdr:rowOff>114300</xdr:rowOff>
    </xdr:from>
    <xdr:to>
      <xdr:col>10</xdr:col>
      <xdr:colOff>676275</xdr:colOff>
      <xdr:row>37</xdr:row>
      <xdr:rowOff>114300</xdr:rowOff>
    </xdr:to>
    <xdr:graphicFrame>
      <xdr:nvGraphicFramePr>
        <xdr:cNvPr id="2" name="Chart 2"/>
        <xdr:cNvGraphicFramePr/>
      </xdr:nvGraphicFramePr>
      <xdr:xfrm>
        <a:off x="3648075" y="4467225"/>
        <a:ext cx="3629025" cy="2352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104775</xdr:rowOff>
    </xdr:from>
    <xdr:to>
      <xdr:col>5</xdr:col>
      <xdr:colOff>238125</xdr:colOff>
      <xdr:row>37</xdr:row>
      <xdr:rowOff>142875</xdr:rowOff>
    </xdr:to>
    <xdr:graphicFrame>
      <xdr:nvGraphicFramePr>
        <xdr:cNvPr id="1" name="Chart 1"/>
        <xdr:cNvGraphicFramePr/>
      </xdr:nvGraphicFramePr>
      <xdr:xfrm>
        <a:off x="47625" y="4457700"/>
        <a:ext cx="3429000" cy="2390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304800</xdr:colOff>
      <xdr:row>24</xdr:row>
      <xdr:rowOff>104775</xdr:rowOff>
    </xdr:from>
    <xdr:to>
      <xdr:col>10</xdr:col>
      <xdr:colOff>590550</xdr:colOff>
      <xdr:row>37</xdr:row>
      <xdr:rowOff>152400</xdr:rowOff>
    </xdr:to>
    <xdr:graphicFrame>
      <xdr:nvGraphicFramePr>
        <xdr:cNvPr id="2" name="Chart 2"/>
        <xdr:cNvGraphicFramePr/>
      </xdr:nvGraphicFramePr>
      <xdr:xfrm>
        <a:off x="3543300" y="4457700"/>
        <a:ext cx="3524250" cy="2400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104775</xdr:rowOff>
    </xdr:from>
    <xdr:to>
      <xdr:col>5</xdr:col>
      <xdr:colOff>238125</xdr:colOff>
      <xdr:row>37</xdr:row>
      <xdr:rowOff>142875</xdr:rowOff>
    </xdr:to>
    <xdr:graphicFrame>
      <xdr:nvGraphicFramePr>
        <xdr:cNvPr id="1" name="Chart 1"/>
        <xdr:cNvGraphicFramePr/>
      </xdr:nvGraphicFramePr>
      <xdr:xfrm>
        <a:off x="47625" y="4457700"/>
        <a:ext cx="3429000" cy="2390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304800</xdr:colOff>
      <xdr:row>24</xdr:row>
      <xdr:rowOff>104775</xdr:rowOff>
    </xdr:from>
    <xdr:to>
      <xdr:col>10</xdr:col>
      <xdr:colOff>590550</xdr:colOff>
      <xdr:row>37</xdr:row>
      <xdr:rowOff>152400</xdr:rowOff>
    </xdr:to>
    <xdr:graphicFrame>
      <xdr:nvGraphicFramePr>
        <xdr:cNvPr id="2" name="Chart 2"/>
        <xdr:cNvGraphicFramePr/>
      </xdr:nvGraphicFramePr>
      <xdr:xfrm>
        <a:off x="3543300" y="4457700"/>
        <a:ext cx="3524250" cy="2400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104775</xdr:rowOff>
    </xdr:from>
    <xdr:to>
      <xdr:col>5</xdr:col>
      <xdr:colOff>238125</xdr:colOff>
      <xdr:row>37</xdr:row>
      <xdr:rowOff>142875</xdr:rowOff>
    </xdr:to>
    <xdr:graphicFrame>
      <xdr:nvGraphicFramePr>
        <xdr:cNvPr id="1" name="Chart 1"/>
        <xdr:cNvGraphicFramePr/>
      </xdr:nvGraphicFramePr>
      <xdr:xfrm>
        <a:off x="47625" y="4457700"/>
        <a:ext cx="3429000" cy="2390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304800</xdr:colOff>
      <xdr:row>24</xdr:row>
      <xdr:rowOff>104775</xdr:rowOff>
    </xdr:from>
    <xdr:to>
      <xdr:col>10</xdr:col>
      <xdr:colOff>590550</xdr:colOff>
      <xdr:row>37</xdr:row>
      <xdr:rowOff>152400</xdr:rowOff>
    </xdr:to>
    <xdr:graphicFrame>
      <xdr:nvGraphicFramePr>
        <xdr:cNvPr id="2" name="Chart 2"/>
        <xdr:cNvGraphicFramePr/>
      </xdr:nvGraphicFramePr>
      <xdr:xfrm>
        <a:off x="3543300" y="4457700"/>
        <a:ext cx="3524250" cy="2400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srv03\SPAE\Documents%20and%20Settings\marconni.sobreira\Configura&#231;&#245;es%20locais\Temporary%20Internet%20Files\OLK1C\Linha%20Especial-Res-3.783\DEMANDA-LINHA%20ESPECIAL-2009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srv03\SPAE\Documents%20and%20Settings\paulo.abreu\Meus%20documentos\Paulo\Caf&#233;s\Funcaf&#233;\SIPLAN\2010\DCAF-2010\Distribui&#231;&#227;o%20Recursos%20UF-Consolidado-setembro-09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srv03\SPAE\Users\paulo.abreu\Documents\Paulo\CAF&#201;S\FUNCAF&#201;\Distribui&#231;&#227;o%20Recursos%20UF-Consolidado-setembro-09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srv03\SPAE\Users\paulo.abreu\AppData\Local\Microsoft\Windows\Temporary%20Internet%20Files\OLKB99E\Distribui&#231;&#227;o%20Recursos%20UF-Consolidado-setembro-09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srv03\SPAE\Users\paulo.abreu\AppData\Local\Microsoft\Windows\Temporary%20Internet%20Files\OLKB99E\SIPLAN\2010\Distribui&#231;&#227;o%20Recursos%20UF-Consolidado-setembro-0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srv03\SPAE\Users\marconni.sobreira\AppData\Local\Microsoft\Windows\Temporary%20Internet%20Files\OLK71C6\Distribui&#231;&#227;o%20Recursos%20UF-Consolidado-setembro-09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srv03\SPAE\Users\marconni.sobreira\AppData\Local\Microsoft\Windows\Temporary%20Internet%20Files\OLK71C6\SIPLAN\2010\Distribui&#231;&#227;o%20Recursos%20UF-Consolidado-setembro-09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srv03\SPAE\Users\marconni.sobreira\AppData\Local\Microsoft\Windows\Temporary%20Internet%20Files\OLK71C6\DCAF-2010\Distribui&#231;&#227;o%20Recursos%20UF-Consolidado-setembro-09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srv03\SPAE\Users\paulo.abreu\Documents\Paulo\Tabelas%20Relat&#243;rios%20Funcaf&#233;\2011\Distribui&#231;&#227;o%20Recursos%20UF-Consolidado-setembro-09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srv208\funcafe\Documents%20and%20Settings\marconni.sobreira\Configura&#231;&#245;es%20locais\Temporary%20Internet%20Files\OLK1C\Linha%20Especial-Res-3.783\DEMANDA-LINHA%20ESPECIAL-2009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srv208\funcafe\Documents%20and%20Settings\marconni.sobreira\Configura&#231;&#245;es%20locais\Temporary%20Internet%20Files\OLK1C\Distribui&#231;&#227;o%20Recursos%20UF-Consolidado-dezembro-0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srv03\SPAE\Documents%20and%20Settings\marconni.sobreira\Configura&#231;&#245;es%20locais\Temporary%20Internet%20Files\OLK1C\Distribui&#231;&#227;o%20Recursos%20UF-Consolidado-dezembro-09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srv208\funcafe\Users\marconni.sobreira\AppData\Local\Microsoft\Windows\Temporary%20Internet%20Files\OLK71C6\Distribui&#231;&#227;o%20Recursos%20UF-Consolidado-setembro-09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srv208\funcafe\Users\paulo.abreu\AppData\Local\Microsoft\Windows\Temporary%20Internet%20Files\OLKB99E\DCAF-2010\Distribui&#231;&#227;o%20Recursos%20UF-Consolidado-setembro-09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srv208\funcafe\Users\paulo.abreu\AppData\Local\Microsoft\Windows\Temporary%20Internet%20Files\OLKB99E\Distribui&#231;&#227;o%20Recursos%20UF-Consolidado-setembro-09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srv208\funcafe\Users\paulo.abreu\AppData\Local\Microsoft\Windows\Temporary%20Internet%20Files\OLKB99E\SIPLAN\2010\Distribui&#231;&#227;o%20Recursos%20UF-Consolidado-setembro-09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srv208\funcafe\Users\paulo.abreu\Documents\Paulo\Tabelas%20Relat&#243;rios%20Funcaf&#233;\2011\Distribui&#231;&#227;o%20Recursos%20UF-Consolidado-setembro-09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srv208\funcafe\Users\marconni.sobreira\AppData\Local\Microsoft\Windows\Temporary%20Internet%20Files\OLK71C6\SIPLAN\2010\Distribui&#231;&#227;o%20Recursos%20UF-Consolidado-setembro-09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srv208\funcafe\Users\janaina.freitas\AppData\Local\Microsoft\Windows\Temporary%20Internet%20Files\OLK78F6\Distribui&#231;&#227;o%20Recursos%20UF-Consolidado-setembro-09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srv208\funcafe\Users\janaina.freitas\AppData\Local\Microsoft\Windows\Temporary%20Internet%20Files\OLK78F6\DCAF-2010\Distribui&#231;&#227;o%20Recursos%20UF-Consolidado-setembro-09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srv208\funcafe\Users\janaina.freitas\AppData\Local\Microsoft\Windows\Temporary%20Internet%20Files\OLK78F6\SIPLAN\2010\Distribui&#231;&#227;o%20Recursos%20UF-Consolidado-setembro-09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arconni.sobreira\Configura&#231;&#245;es%20locais\Temporary%20Internet%20Files\OLK1C\Linha%20Especial-Res-3.783\DEMANDA-LINHA%20ESPECIAL-200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srv03\SPAE\Documents%20and%20Settings\paulo.abreu\Meus%20documentos\Paulo\Caf&#233;s\Funcaf&#233;\Funcaf&#233;\Distribui&#231;&#227;o%20Recursos%20UF-Consolidado-setembro-09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arconni.sobreira\Configura&#231;&#245;es%20locais\Temporary%20Internet%20Files\OLK1C\Distribui&#231;&#227;o%20Recursos%20UF-Consolidado-dezembro-09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paulo.abreu\Meus%20documentos\Paulo\Caf&#233;s\Funcaf&#233;\Funcaf&#233;\Distribui&#231;&#227;o%20Recursos%20UF-Consolidado-setembro-09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paulo.abreu\Meus%20documentos\Paulo\Caf&#233;s\Funcaf&#233;\Funcaf&#233;\DCAF-2010\Distribui&#231;&#227;o%20Recursos%20UF-Consolidado-setembro-09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paulo.abreu\Meus%20documentos\Paulo\Caf&#233;s\Funcaf&#233;\Distribui&#231;&#227;o%20Recursos%20UF-Consolidado-setembro-09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paulo.abreu\Meus%20documentos\Paulo\Caf&#233;s\Funcaf&#233;\SIPLAN\2010\Distribui&#231;&#227;o%20Recursos%20UF-Consolidado-setembro-09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paulo.abreu\Meus%20documentos\Paulo\Caf&#233;s\Funcaf&#233;\DCAF-2010\Distribui&#231;&#227;o%20Recursos%20UF-Consolidado-setembro-09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aulo.abreu\Documents\Paulo\CAF&#201;S\FUNCAF&#201;\DCAF-2010\Distribui&#231;&#227;o%20Recursos%20UF-Consolidado-setembro-09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aulo.abreu\AppData\Local\Microsoft\Windows\Temporary%20Internet%20Files\OLKB99E\DCAF-2010\Distribui&#231;&#227;o%20Recursos%20UF-Consolidado-setembro-09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paulo.abreu\Meus%20documentos\Paulo\Caf&#233;s\Funcaf&#233;\SIPLAN\2010\DCAF-2010\Distribui&#231;&#227;o%20Recursos%20UF-Consolidado-setembro-09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aulo.abreu\Documents\Paulo\CAF&#201;S\FUNCAF&#201;\Distribui&#231;&#227;o%20Recursos%20UF-Consolidado-setembro-0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srv03\SPAE\Documents%20and%20Settings\paulo.abreu\Meus%20documentos\Paulo\Caf&#233;s\Funcaf&#233;\Funcaf&#233;\DCAF-2010\Distribui&#231;&#227;o%20Recursos%20UF-Consolidado-setembro-09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aulo.abreu\AppData\Local\Microsoft\Windows\Temporary%20Internet%20Files\OLKB99E\Distribui&#231;&#227;o%20Recursos%20UF-Consolidado-setembro-09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aulo.abreu\AppData\Local\Microsoft\Windows\Temporary%20Internet%20Files\OLKB99E\SIPLAN\2010\Distribui&#231;&#227;o%20Recursos%20UF-Consolidado-setembro-0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srv03\SPAE\Documents%20and%20Settings\paulo.abreu\Meus%20documentos\Paulo\Caf&#233;s\Funcaf&#233;\Distribui&#231;&#227;o%20Recursos%20UF-Consolidado-setembro-0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srv03\SPAE\Documents%20and%20Settings\paulo.abreu\Meus%20documentos\Paulo\Caf&#233;s\Funcaf&#233;\SIPLAN\2010\Distribui&#231;&#227;o%20Recursos%20UF-Consolidado-setembro-0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srv03\SPAE\Documents%20and%20Settings\paulo.abreu\Meus%20documentos\Paulo\Caf&#233;s\Funcaf&#233;\DCAF-2010\Distribui&#231;&#227;o%20Recursos%20UF-Consolidado-setembro-0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srv03\SPAE\Users\paulo.abreu\Documents\Paulo\CAF&#201;S\FUNCAF&#201;\DCAF-2010\Distribui&#231;&#227;o%20Recursos%20UF-Consolidado-setembro-0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srv03\SPAE\Users\paulo.abreu\AppData\Local\Microsoft\Windows\Temporary%20Internet%20Files\OLKB99E\DCAF-2010\Distribui&#231;&#227;o%20Recursos%20UF-Consolidado-setembro-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SE"/>
      <sheetName val="Coop.Proc.Valor"/>
      <sheetName val="Cooperativas-Certidões-Pt.Liq.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alores-UF-09"/>
      <sheetName val="Coop.Prod.UF-09"/>
      <sheetName val="Liberado-09"/>
      <sheetName val="Reembolsos-09"/>
      <sheetName val="Spred-09"/>
      <sheetName val="Agentes-Coop-09"/>
      <sheetName val="Geral-Regiao-09"/>
    </sheetNames>
    <sheetDataSet>
      <sheetData sheetId="4">
        <row r="7">
          <cell r="E7" t="str">
            <v>JANEIRO </v>
          </cell>
          <cell r="F7" t="str">
            <v>FEVEREIRO </v>
          </cell>
          <cell r="G7" t="str">
            <v>MARÇO </v>
          </cell>
          <cell r="H7" t="str">
            <v>ABRIL </v>
          </cell>
          <cell r="I7" t="str">
            <v>MAIO </v>
          </cell>
          <cell r="J7" t="str">
            <v>JUNHO </v>
          </cell>
          <cell r="K7" t="str">
            <v>JULHO </v>
          </cell>
          <cell r="L7" t="str">
            <v>AGOSTO 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Valores-UF-09"/>
      <sheetName val="Coop.Prod.UF-09"/>
      <sheetName val="Liberado-09"/>
      <sheetName val="Reembolsos-09"/>
      <sheetName val="Spred-09"/>
      <sheetName val="Agentes-Coop-09"/>
      <sheetName val="Geral-Regiao-09"/>
    </sheetNames>
    <sheetDataSet>
      <sheetData sheetId="4">
        <row r="7">
          <cell r="E7" t="str">
            <v>JANEIRO </v>
          </cell>
          <cell r="F7" t="str">
            <v>FEVEREIRO </v>
          </cell>
          <cell r="G7" t="str">
            <v>MARÇO </v>
          </cell>
          <cell r="H7" t="str">
            <v>ABRIL </v>
          </cell>
          <cell r="I7" t="str">
            <v>MAIO </v>
          </cell>
          <cell r="J7" t="str">
            <v>JUNHO </v>
          </cell>
          <cell r="K7" t="str">
            <v>JULHO </v>
          </cell>
          <cell r="L7" t="str">
            <v>AGOSTO 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alores-UF-09"/>
      <sheetName val="Coop.Prod.UF-09"/>
      <sheetName val="Liberado-09"/>
      <sheetName val="Reembolsos-09"/>
      <sheetName val="Spred-09"/>
      <sheetName val="Agentes-Coop-09"/>
      <sheetName val="Geral-Regiao-09"/>
    </sheetNames>
    <sheetDataSet>
      <sheetData sheetId="4">
        <row r="7">
          <cell r="E7" t="str">
            <v>JANEIRO </v>
          </cell>
          <cell r="F7" t="str">
            <v>FEVEREIRO </v>
          </cell>
          <cell r="G7" t="str">
            <v>MARÇO </v>
          </cell>
          <cell r="H7" t="str">
            <v>ABRIL </v>
          </cell>
          <cell r="I7" t="str">
            <v>MAIO </v>
          </cell>
          <cell r="J7" t="str">
            <v>JUNHO </v>
          </cell>
          <cell r="K7" t="str">
            <v>JULHO </v>
          </cell>
          <cell r="L7" t="str">
            <v>AGOSTO 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Valores-UF-09"/>
      <sheetName val="Coop.Prod.UF-09"/>
      <sheetName val="Liberado-09"/>
      <sheetName val="Reembolsos-09"/>
      <sheetName val="Spred-09"/>
      <sheetName val="Agentes-Coop-09"/>
      <sheetName val="Geral-Regiao-09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Valores-UF-09"/>
      <sheetName val="Coop.Prod.UF-09"/>
      <sheetName val="Liberado-09"/>
      <sheetName val="Reembolsos-09"/>
      <sheetName val="Spred-09"/>
      <sheetName val="Agentes-Coop-09"/>
      <sheetName val="Geral-Regiao-09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Valores-UF-09"/>
      <sheetName val="Coop.Prod.UF-09"/>
      <sheetName val="Liberado-09"/>
      <sheetName val="Reembolsos-09"/>
      <sheetName val="Spred-09"/>
      <sheetName val="Agentes-Coop-09"/>
      <sheetName val="Geral-Regiao-09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Valores-UF-09"/>
      <sheetName val="Coop.Prod.UF-09"/>
      <sheetName val="Liberado-09"/>
      <sheetName val="Reembolsos-09"/>
      <sheetName val="Spred-09"/>
      <sheetName val="Agentes-Coop-09"/>
      <sheetName val="Geral-Regiao-09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Valores-UF-09"/>
      <sheetName val="Coop.Prod.UF-09"/>
      <sheetName val="Liberado-09"/>
      <sheetName val="Reembolsos-09"/>
      <sheetName val="Spred-09"/>
      <sheetName val="Agentes-Coop-09"/>
      <sheetName val="Geral-Regiao-09"/>
    </sheetNames>
    <sheetDataSet>
      <sheetData sheetId="4">
        <row r="7">
          <cell r="E7" t="str">
            <v>JANEIRO </v>
          </cell>
          <cell r="F7" t="str">
            <v>FEVEREIRO </v>
          </cell>
          <cell r="G7" t="str">
            <v>MARÇO </v>
          </cell>
          <cell r="H7" t="str">
            <v>ABRIL </v>
          </cell>
          <cell r="I7" t="str">
            <v>MAIO </v>
          </cell>
          <cell r="J7" t="str">
            <v>JUNHO </v>
          </cell>
          <cell r="K7" t="str">
            <v>JULHO </v>
          </cell>
          <cell r="L7" t="str">
            <v>AGOSTO 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BASE"/>
      <sheetName val="Coop.Proc.Valor"/>
      <sheetName val="Cooperativas-Certidões-Pt.Liq.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Valores-UF-09"/>
      <sheetName val="Coop.Prod.UF-09"/>
      <sheetName val="Liberado-09"/>
      <sheetName val="Reembolsos-09"/>
      <sheetName val="Spred-09"/>
      <sheetName val="Agentes-Coop-09"/>
      <sheetName val="Geral-Regiao-09"/>
    </sheetNames>
    <sheetDataSet>
      <sheetData sheetId="4">
        <row r="7">
          <cell r="D7" t="str">
            <v>JANEIRO </v>
          </cell>
          <cell r="E7" t="str">
            <v>FEVEREIRO </v>
          </cell>
          <cell r="F7" t="str">
            <v>MARÇO </v>
          </cell>
          <cell r="G7" t="str">
            <v>ABRIL </v>
          </cell>
          <cell r="H7" t="str">
            <v>MAIO </v>
          </cell>
          <cell r="I7" t="str">
            <v>JUNHO </v>
          </cell>
          <cell r="J7" t="str">
            <v>JULHO </v>
          </cell>
          <cell r="K7" t="str">
            <v>AGOSTO </v>
          </cell>
        </row>
        <row r="8">
          <cell r="D8">
            <v>10208807.15</v>
          </cell>
          <cell r="E8">
            <v>3834343.62</v>
          </cell>
          <cell r="F8">
            <v>0</v>
          </cell>
          <cell r="G8">
            <v>203559.69</v>
          </cell>
          <cell r="H8">
            <v>3875128.12</v>
          </cell>
          <cell r="I8">
            <v>540963.02</v>
          </cell>
          <cell r="J8">
            <v>229234.23</v>
          </cell>
          <cell r="K8">
            <v>237526.58</v>
          </cell>
        </row>
        <row r="9">
          <cell r="D9">
            <v>134576.04</v>
          </cell>
          <cell r="E9">
            <v>0</v>
          </cell>
          <cell r="F9">
            <v>0</v>
          </cell>
          <cell r="G9">
            <v>13505.55</v>
          </cell>
          <cell r="H9">
            <v>5514.89</v>
          </cell>
          <cell r="I9">
            <v>0</v>
          </cell>
          <cell r="J9">
            <v>616737.79</v>
          </cell>
          <cell r="K9">
            <v>67688.22</v>
          </cell>
        </row>
        <row r="10">
          <cell r="D10">
            <v>461675.22</v>
          </cell>
          <cell r="E10">
            <v>2100.44</v>
          </cell>
          <cell r="F10">
            <v>20723.23</v>
          </cell>
          <cell r="G10">
            <v>30455.59</v>
          </cell>
          <cell r="H10">
            <v>398.08</v>
          </cell>
          <cell r="I10">
            <v>44152.62</v>
          </cell>
          <cell r="J10">
            <v>18287.79</v>
          </cell>
          <cell r="K10" t="str">
            <v> </v>
          </cell>
        </row>
        <row r="11">
          <cell r="D11">
            <v>6322921.12</v>
          </cell>
          <cell r="E11">
            <v>0</v>
          </cell>
          <cell r="F11">
            <v>668658.38</v>
          </cell>
          <cell r="G11">
            <v>0</v>
          </cell>
          <cell r="H11">
            <v>1277450.39</v>
          </cell>
          <cell r="I11">
            <v>757655.76</v>
          </cell>
          <cell r="J11">
            <v>137300.02</v>
          </cell>
          <cell r="K11">
            <v>77308.77</v>
          </cell>
        </row>
        <row r="12">
          <cell r="D12">
            <v>25524.87</v>
          </cell>
          <cell r="E12">
            <v>0</v>
          </cell>
          <cell r="F12">
            <v>635561.94</v>
          </cell>
          <cell r="G12">
            <v>506237.17</v>
          </cell>
          <cell r="H12">
            <v>228416.07</v>
          </cell>
          <cell r="I12">
            <v>0</v>
          </cell>
          <cell r="J12">
            <v>0</v>
          </cell>
          <cell r="K12">
            <v>162896.24</v>
          </cell>
        </row>
        <row r="13">
          <cell r="D13">
            <v>1804050.78</v>
          </cell>
          <cell r="E13">
            <v>30222.44</v>
          </cell>
          <cell r="F13">
            <v>87747.59</v>
          </cell>
          <cell r="G13">
            <v>140301.73</v>
          </cell>
          <cell r="H13">
            <v>72354.45</v>
          </cell>
          <cell r="I13">
            <v>82938.53</v>
          </cell>
          <cell r="J13">
            <v>60306.68</v>
          </cell>
          <cell r="K13">
            <v>16679.72</v>
          </cell>
        </row>
        <row r="14">
          <cell r="D14">
            <v>507745.05</v>
          </cell>
          <cell r="E14">
            <v>14874.01</v>
          </cell>
          <cell r="F14">
            <v>0</v>
          </cell>
          <cell r="G14">
            <v>54588.85</v>
          </cell>
          <cell r="H14">
            <v>70589.52</v>
          </cell>
          <cell r="I14">
            <v>39923.14</v>
          </cell>
          <cell r="J14">
            <v>18473.39</v>
          </cell>
          <cell r="K14">
            <v>367.08</v>
          </cell>
        </row>
        <row r="15">
          <cell r="D15">
            <v>927890.88</v>
          </cell>
          <cell r="E15" t="str">
            <v> </v>
          </cell>
          <cell r="F15">
            <v>151321.54</v>
          </cell>
          <cell r="G15">
            <v>4230.15</v>
          </cell>
          <cell r="H15">
            <v>151321.54</v>
          </cell>
          <cell r="I15" t="str">
            <v> </v>
          </cell>
          <cell r="J15">
            <v>7249.14</v>
          </cell>
          <cell r="K15">
            <v>28266.76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D17">
            <v>24355.24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</row>
        <row r="18">
          <cell r="D18">
            <v>43246.78</v>
          </cell>
          <cell r="E18">
            <v>92171.49</v>
          </cell>
          <cell r="F18">
            <v>357166.99</v>
          </cell>
          <cell r="G18">
            <v>733765.19</v>
          </cell>
          <cell r="H18">
            <v>64143.52</v>
          </cell>
          <cell r="I18">
            <v>36402.02</v>
          </cell>
          <cell r="J18">
            <v>72641.31</v>
          </cell>
          <cell r="K18">
            <v>36611.39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498840.75</v>
          </cell>
          <cell r="H20">
            <v>257260.12</v>
          </cell>
          <cell r="I20">
            <v>140233.98</v>
          </cell>
          <cell r="J20">
            <v>21201.21</v>
          </cell>
          <cell r="K20">
            <v>-140681.7</v>
          </cell>
        </row>
        <row r="21">
          <cell r="D21">
            <v>0</v>
          </cell>
          <cell r="E21">
            <v>0</v>
          </cell>
          <cell r="F21">
            <v>0</v>
          </cell>
          <cell r="G21">
            <v>63731.04</v>
          </cell>
          <cell r="H21">
            <v>217985.43</v>
          </cell>
          <cell r="I21">
            <v>54895.16</v>
          </cell>
          <cell r="J21">
            <v>5263.19</v>
          </cell>
          <cell r="K21">
            <v>12322.81</v>
          </cell>
        </row>
        <row r="22">
          <cell r="D22">
            <v>257554.95</v>
          </cell>
          <cell r="E22">
            <v>7083.08</v>
          </cell>
          <cell r="F22">
            <v>19812.19</v>
          </cell>
          <cell r="G22">
            <v>93380.14</v>
          </cell>
          <cell r="H22">
            <v>28819.12</v>
          </cell>
          <cell r="I22">
            <v>177897.27</v>
          </cell>
          <cell r="J22">
            <v>259464.12</v>
          </cell>
          <cell r="K22">
            <v>110277.86</v>
          </cell>
        </row>
        <row r="23">
          <cell r="D23">
            <v>0</v>
          </cell>
          <cell r="E23">
            <v>0</v>
          </cell>
          <cell r="F23">
            <v>1917856.41</v>
          </cell>
          <cell r="G23">
            <v>1002286.54</v>
          </cell>
          <cell r="H23">
            <v>362078.9</v>
          </cell>
          <cell r="I23">
            <v>384047.78</v>
          </cell>
          <cell r="J23">
            <v>35580.55</v>
          </cell>
          <cell r="K23">
            <v>58167.34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alores-UF-09"/>
      <sheetName val="Coop.Prod.UF-09"/>
      <sheetName val="Liberado-09"/>
      <sheetName val="Reembolsos-09"/>
      <sheetName val="Spred-09"/>
      <sheetName val="Agentes-Coop-09"/>
      <sheetName val="Geral-Regiao-09"/>
    </sheetNames>
    <sheetDataSet>
      <sheetData sheetId="4">
        <row r="7">
          <cell r="D7" t="str">
            <v>JANEIRO </v>
          </cell>
          <cell r="E7" t="str">
            <v>FEVEREIRO </v>
          </cell>
          <cell r="F7" t="str">
            <v>MARÇO </v>
          </cell>
          <cell r="G7" t="str">
            <v>ABRIL </v>
          </cell>
          <cell r="H7" t="str">
            <v>MAIO </v>
          </cell>
          <cell r="I7" t="str">
            <v>JUNHO </v>
          </cell>
          <cell r="J7" t="str">
            <v>JULHO </v>
          </cell>
          <cell r="K7" t="str">
            <v>AGOSTO </v>
          </cell>
        </row>
        <row r="8">
          <cell r="D8">
            <v>10208807.15</v>
          </cell>
          <cell r="E8">
            <v>3834343.62</v>
          </cell>
          <cell r="F8">
            <v>0</v>
          </cell>
          <cell r="G8">
            <v>203559.69</v>
          </cell>
          <cell r="H8">
            <v>3875128.12</v>
          </cell>
          <cell r="I8">
            <v>540963.02</v>
          </cell>
          <cell r="J8">
            <v>229234.23</v>
          </cell>
          <cell r="K8">
            <v>237526.58</v>
          </cell>
        </row>
        <row r="9">
          <cell r="D9">
            <v>134576.04</v>
          </cell>
          <cell r="E9">
            <v>0</v>
          </cell>
          <cell r="F9">
            <v>0</v>
          </cell>
          <cell r="G9">
            <v>13505.55</v>
          </cell>
          <cell r="H9">
            <v>5514.89</v>
          </cell>
          <cell r="I9">
            <v>0</v>
          </cell>
          <cell r="J9">
            <v>616737.79</v>
          </cell>
          <cell r="K9">
            <v>67688.22</v>
          </cell>
        </row>
        <row r="10">
          <cell r="D10">
            <v>461675.22</v>
          </cell>
          <cell r="E10">
            <v>2100.44</v>
          </cell>
          <cell r="F10">
            <v>20723.23</v>
          </cell>
          <cell r="G10">
            <v>30455.59</v>
          </cell>
          <cell r="H10">
            <v>398.08</v>
          </cell>
          <cell r="I10">
            <v>44152.62</v>
          </cell>
          <cell r="J10">
            <v>18287.79</v>
          </cell>
          <cell r="K10" t="str">
            <v> </v>
          </cell>
        </row>
        <row r="11">
          <cell r="D11">
            <v>6322921.12</v>
          </cell>
          <cell r="E11">
            <v>0</v>
          </cell>
          <cell r="F11">
            <v>668658.38</v>
          </cell>
          <cell r="G11">
            <v>0</v>
          </cell>
          <cell r="H11">
            <v>1277450.39</v>
          </cell>
          <cell r="I11">
            <v>757655.76</v>
          </cell>
          <cell r="J11">
            <v>137300.02</v>
          </cell>
          <cell r="K11">
            <v>77308.77</v>
          </cell>
        </row>
        <row r="12">
          <cell r="D12">
            <v>25524.87</v>
          </cell>
          <cell r="E12">
            <v>0</v>
          </cell>
          <cell r="F12">
            <v>635561.94</v>
          </cell>
          <cell r="G12">
            <v>506237.17</v>
          </cell>
          <cell r="H12">
            <v>228416.07</v>
          </cell>
          <cell r="I12">
            <v>0</v>
          </cell>
          <cell r="J12">
            <v>0</v>
          </cell>
          <cell r="K12">
            <v>162896.24</v>
          </cell>
        </row>
        <row r="13">
          <cell r="D13">
            <v>1804050.78</v>
          </cell>
          <cell r="E13">
            <v>30222.44</v>
          </cell>
          <cell r="F13">
            <v>87747.59</v>
          </cell>
          <cell r="G13">
            <v>140301.73</v>
          </cell>
          <cell r="H13">
            <v>72354.45</v>
          </cell>
          <cell r="I13">
            <v>82938.53</v>
          </cell>
          <cell r="J13">
            <v>60306.68</v>
          </cell>
          <cell r="K13">
            <v>16679.72</v>
          </cell>
        </row>
        <row r="14">
          <cell r="D14">
            <v>507745.05</v>
          </cell>
          <cell r="E14">
            <v>14874.01</v>
          </cell>
          <cell r="F14">
            <v>0</v>
          </cell>
          <cell r="G14">
            <v>54588.85</v>
          </cell>
          <cell r="H14">
            <v>70589.52</v>
          </cell>
          <cell r="I14">
            <v>39923.14</v>
          </cell>
          <cell r="J14">
            <v>18473.39</v>
          </cell>
          <cell r="K14">
            <v>367.08</v>
          </cell>
        </row>
        <row r="15">
          <cell r="D15">
            <v>927890.88</v>
          </cell>
          <cell r="E15" t="str">
            <v> </v>
          </cell>
          <cell r="F15">
            <v>151321.54</v>
          </cell>
          <cell r="G15">
            <v>4230.15</v>
          </cell>
          <cell r="H15">
            <v>151321.54</v>
          </cell>
          <cell r="I15" t="str">
            <v> </v>
          </cell>
          <cell r="J15">
            <v>7249.14</v>
          </cell>
          <cell r="K15">
            <v>28266.76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D17">
            <v>24355.24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</row>
        <row r="18">
          <cell r="D18">
            <v>43246.78</v>
          </cell>
          <cell r="E18">
            <v>92171.49</v>
          </cell>
          <cell r="F18">
            <v>357166.99</v>
          </cell>
          <cell r="G18">
            <v>733765.19</v>
          </cell>
          <cell r="H18">
            <v>64143.52</v>
          </cell>
          <cell r="I18">
            <v>36402.02</v>
          </cell>
          <cell r="J18">
            <v>72641.31</v>
          </cell>
          <cell r="K18">
            <v>36611.39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498840.75</v>
          </cell>
          <cell r="H20">
            <v>257260.12</v>
          </cell>
          <cell r="I20">
            <v>140233.98</v>
          </cell>
          <cell r="J20">
            <v>21201.21</v>
          </cell>
          <cell r="K20">
            <v>-140681.7</v>
          </cell>
        </row>
        <row r="21">
          <cell r="D21">
            <v>0</v>
          </cell>
          <cell r="E21">
            <v>0</v>
          </cell>
          <cell r="F21">
            <v>0</v>
          </cell>
          <cell r="G21">
            <v>63731.04</v>
          </cell>
          <cell r="H21">
            <v>217985.43</v>
          </cell>
          <cell r="I21">
            <v>54895.16</v>
          </cell>
          <cell r="J21">
            <v>5263.19</v>
          </cell>
          <cell r="K21">
            <v>12322.81</v>
          </cell>
        </row>
        <row r="22">
          <cell r="D22">
            <v>257554.95</v>
          </cell>
          <cell r="E22">
            <v>7083.08</v>
          </cell>
          <cell r="F22">
            <v>19812.19</v>
          </cell>
          <cell r="G22">
            <v>93380.14</v>
          </cell>
          <cell r="H22">
            <v>28819.12</v>
          </cell>
          <cell r="I22">
            <v>177897.27</v>
          </cell>
          <cell r="J22">
            <v>259464.12</v>
          </cell>
          <cell r="K22">
            <v>110277.86</v>
          </cell>
        </row>
        <row r="23">
          <cell r="D23">
            <v>0</v>
          </cell>
          <cell r="E23">
            <v>0</v>
          </cell>
          <cell r="F23">
            <v>1917856.41</v>
          </cell>
          <cell r="G23">
            <v>1002286.54</v>
          </cell>
          <cell r="H23">
            <v>362078.9</v>
          </cell>
          <cell r="I23">
            <v>384047.78</v>
          </cell>
          <cell r="J23">
            <v>35580.55</v>
          </cell>
          <cell r="K23">
            <v>58167.34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Valores-UF-09"/>
      <sheetName val="Coop.Prod.UF-09"/>
      <sheetName val="Liberado-09"/>
      <sheetName val="Reembolsos-09"/>
      <sheetName val="Spred-09"/>
      <sheetName val="Agentes-Coop-09"/>
      <sheetName val="Geral-Regiao-09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Valores-UF-09"/>
      <sheetName val="Coop.Prod.UF-09"/>
      <sheetName val="Liberado-09"/>
      <sheetName val="Reembolsos-09"/>
      <sheetName val="Spred-09"/>
      <sheetName val="Agentes-Coop-09"/>
      <sheetName val="Geral-Regiao-09"/>
    </sheetNames>
    <sheetDataSet>
      <sheetData sheetId="4">
        <row r="7">
          <cell r="E7" t="str">
            <v>JANEIRO </v>
          </cell>
          <cell r="F7" t="str">
            <v>FEVEREIRO </v>
          </cell>
          <cell r="G7" t="str">
            <v>MARÇO </v>
          </cell>
          <cell r="H7" t="str">
            <v>ABRIL </v>
          </cell>
          <cell r="I7" t="str">
            <v>MAIO </v>
          </cell>
          <cell r="J7" t="str">
            <v>JUNHO </v>
          </cell>
          <cell r="K7" t="str">
            <v>JULHO </v>
          </cell>
          <cell r="L7" t="str">
            <v>AGOSTO 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Valores-UF-09"/>
      <sheetName val="Coop.Prod.UF-09"/>
      <sheetName val="Liberado-09"/>
      <sheetName val="Reembolsos-09"/>
      <sheetName val="Spred-09"/>
      <sheetName val="Agentes-Coop-09"/>
      <sheetName val="Geral-Regiao-09"/>
    </sheetNames>
    <sheetDataSet>
      <sheetData sheetId="4">
        <row r="7">
          <cell r="E7" t="str">
            <v>JANEIRO </v>
          </cell>
          <cell r="F7" t="str">
            <v>FEVEREIRO </v>
          </cell>
          <cell r="G7" t="str">
            <v>MARÇO </v>
          </cell>
          <cell r="H7" t="str">
            <v>ABRIL </v>
          </cell>
          <cell r="I7" t="str">
            <v>MAIO </v>
          </cell>
          <cell r="J7" t="str">
            <v>JUNHO </v>
          </cell>
          <cell r="K7" t="str">
            <v>JULHO </v>
          </cell>
          <cell r="L7" t="str">
            <v>AGOSTO 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Valores-UF-09"/>
      <sheetName val="Coop.Prod.UF-09"/>
      <sheetName val="Liberado-09"/>
      <sheetName val="Reembolsos-09"/>
      <sheetName val="Spred-09"/>
      <sheetName val="Agentes-Coop-09"/>
      <sheetName val="Geral-Regiao-09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Valores-UF-09"/>
      <sheetName val="Coop.Prod.UF-09"/>
      <sheetName val="Liberado-09"/>
      <sheetName val="Reembolsos-09"/>
      <sheetName val="Spred-09"/>
      <sheetName val="Agentes-Coop-09"/>
      <sheetName val="Geral-Regiao-09"/>
    </sheetNames>
    <sheetDataSet>
      <sheetData sheetId="4">
        <row r="7">
          <cell r="E7" t="str">
            <v>JANEIRO </v>
          </cell>
          <cell r="F7" t="str">
            <v>FEVEREIRO </v>
          </cell>
          <cell r="G7" t="str">
            <v>MARÇO </v>
          </cell>
          <cell r="H7" t="str">
            <v>ABRIL </v>
          </cell>
          <cell r="I7" t="str">
            <v>MAIO </v>
          </cell>
          <cell r="J7" t="str">
            <v>JUNHO </v>
          </cell>
          <cell r="K7" t="str">
            <v>JULHO </v>
          </cell>
          <cell r="L7" t="str">
            <v>AGOSTO 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Valores-UF-09"/>
      <sheetName val="Coop.Prod.UF-09"/>
      <sheetName val="Liberado-09"/>
      <sheetName val="Reembolsos-09"/>
      <sheetName val="Spred-09"/>
      <sheetName val="Agentes-Coop-09"/>
      <sheetName val="Geral-Regiao-09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Valores-UF-09"/>
      <sheetName val="Coop.Prod.UF-09"/>
      <sheetName val="Liberado-09"/>
      <sheetName val="Reembolsos-09"/>
      <sheetName val="Spred-09"/>
      <sheetName val="Agentes-Coop-09"/>
      <sheetName val="Geral-Regiao-09"/>
    </sheetNames>
    <sheetDataSet>
      <sheetData sheetId="4">
        <row r="7">
          <cell r="E7" t="str">
            <v>JANEIRO </v>
          </cell>
          <cell r="F7" t="str">
            <v>FEVEREIRO </v>
          </cell>
          <cell r="G7" t="str">
            <v>MARÇO </v>
          </cell>
          <cell r="H7" t="str">
            <v>ABRIL </v>
          </cell>
          <cell r="I7" t="str">
            <v>MAIO </v>
          </cell>
          <cell r="J7" t="str">
            <v>JUNHO </v>
          </cell>
          <cell r="K7" t="str">
            <v>JULHO </v>
          </cell>
          <cell r="L7" t="str">
            <v>AGOSTO 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Valores-UF-09"/>
      <sheetName val="Coop.Prod.UF-09"/>
      <sheetName val="Liberado-09"/>
      <sheetName val="Reembolsos-09"/>
      <sheetName val="Spred-09"/>
      <sheetName val="Agentes-Coop-09"/>
      <sheetName val="Geral-Regiao-09"/>
    </sheetNames>
    <sheetDataSet>
      <sheetData sheetId="4">
        <row r="7">
          <cell r="E7" t="str">
            <v>JANEIRO </v>
          </cell>
          <cell r="F7" t="str">
            <v>FEVEREIRO </v>
          </cell>
          <cell r="G7" t="str">
            <v>MARÇO </v>
          </cell>
          <cell r="H7" t="str">
            <v>ABRIL </v>
          </cell>
          <cell r="I7" t="str">
            <v>MAIO </v>
          </cell>
          <cell r="J7" t="str">
            <v>JUNHO </v>
          </cell>
          <cell r="K7" t="str">
            <v>JULHO </v>
          </cell>
          <cell r="L7" t="str">
            <v>AGOSTO 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Valores-UF-09"/>
      <sheetName val="Coop.Prod.UF-09"/>
      <sheetName val="Liberado-09"/>
      <sheetName val="Reembolsos-09"/>
      <sheetName val="Spred-09"/>
      <sheetName val="Agentes-Coop-09"/>
      <sheetName val="Geral-Regiao-09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BASE"/>
      <sheetName val="Coop.Proc.Valor"/>
      <sheetName val="Cooperativas-Certidões-Pt.Liq.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Valores-UF-09"/>
      <sheetName val="Coop.Prod.UF-09"/>
      <sheetName val="Liberado-09"/>
      <sheetName val="Reembolsos-09"/>
      <sheetName val="Spred-09"/>
      <sheetName val="Agentes-Coop-09"/>
      <sheetName val="Geral-Regiao-09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Valores-UF-09"/>
      <sheetName val="Coop.Prod.UF-09"/>
      <sheetName val="Liberado-09"/>
      <sheetName val="Reembolsos-09"/>
      <sheetName val="Spred-09"/>
      <sheetName val="Agentes-Coop-09"/>
      <sheetName val="Geral-Regiao-09"/>
    </sheetNames>
    <sheetDataSet>
      <sheetData sheetId="4">
        <row r="7">
          <cell r="D7" t="str">
            <v>JANEIRO </v>
          </cell>
          <cell r="E7" t="str">
            <v>FEVEREIRO </v>
          </cell>
          <cell r="F7" t="str">
            <v>MARÇO </v>
          </cell>
          <cell r="G7" t="str">
            <v>ABRIL </v>
          </cell>
          <cell r="H7" t="str">
            <v>MAIO </v>
          </cell>
          <cell r="I7" t="str">
            <v>JUNHO </v>
          </cell>
          <cell r="J7" t="str">
            <v>JULHO </v>
          </cell>
          <cell r="K7" t="str">
            <v>AGOSTO </v>
          </cell>
        </row>
        <row r="8">
          <cell r="D8">
            <v>10208807.15</v>
          </cell>
          <cell r="E8">
            <v>3834343.62</v>
          </cell>
          <cell r="F8">
            <v>0</v>
          </cell>
          <cell r="G8">
            <v>203559.69</v>
          </cell>
          <cell r="H8">
            <v>3875128.12</v>
          </cell>
          <cell r="I8">
            <v>540963.02</v>
          </cell>
          <cell r="J8">
            <v>229234.23</v>
          </cell>
          <cell r="K8">
            <v>237526.58</v>
          </cell>
        </row>
        <row r="9">
          <cell r="D9">
            <v>134576.04</v>
          </cell>
          <cell r="E9">
            <v>0</v>
          </cell>
          <cell r="F9">
            <v>0</v>
          </cell>
          <cell r="G9">
            <v>13505.55</v>
          </cell>
          <cell r="H9">
            <v>5514.89</v>
          </cell>
          <cell r="I9">
            <v>0</v>
          </cell>
          <cell r="J9">
            <v>616737.79</v>
          </cell>
          <cell r="K9">
            <v>67688.22</v>
          </cell>
        </row>
        <row r="10">
          <cell r="D10">
            <v>461675.22</v>
          </cell>
          <cell r="E10">
            <v>2100.44</v>
          </cell>
          <cell r="F10">
            <v>20723.23</v>
          </cell>
          <cell r="G10">
            <v>30455.59</v>
          </cell>
          <cell r="H10">
            <v>398.08</v>
          </cell>
          <cell r="I10">
            <v>44152.62</v>
          </cell>
          <cell r="J10">
            <v>18287.79</v>
          </cell>
          <cell r="K10" t="str">
            <v> </v>
          </cell>
        </row>
        <row r="11">
          <cell r="D11">
            <v>6322921.12</v>
          </cell>
          <cell r="E11">
            <v>0</v>
          </cell>
          <cell r="F11">
            <v>668658.38</v>
          </cell>
          <cell r="G11">
            <v>0</v>
          </cell>
          <cell r="H11">
            <v>1277450.39</v>
          </cell>
          <cell r="I11">
            <v>757655.76</v>
          </cell>
          <cell r="J11">
            <v>137300.02</v>
          </cell>
          <cell r="K11">
            <v>77308.77</v>
          </cell>
        </row>
        <row r="12">
          <cell r="D12">
            <v>25524.87</v>
          </cell>
          <cell r="E12">
            <v>0</v>
          </cell>
          <cell r="F12">
            <v>635561.94</v>
          </cell>
          <cell r="G12">
            <v>506237.17</v>
          </cell>
          <cell r="H12">
            <v>228416.07</v>
          </cell>
          <cell r="I12">
            <v>0</v>
          </cell>
          <cell r="J12">
            <v>0</v>
          </cell>
          <cell r="K12">
            <v>162896.24</v>
          </cell>
        </row>
        <row r="13">
          <cell r="D13">
            <v>1804050.78</v>
          </cell>
          <cell r="E13">
            <v>30222.44</v>
          </cell>
          <cell r="F13">
            <v>87747.59</v>
          </cell>
          <cell r="G13">
            <v>140301.73</v>
          </cell>
          <cell r="H13">
            <v>72354.45</v>
          </cell>
          <cell r="I13">
            <v>82938.53</v>
          </cell>
          <cell r="J13">
            <v>60306.68</v>
          </cell>
          <cell r="K13">
            <v>16679.72</v>
          </cell>
        </row>
        <row r="14">
          <cell r="D14">
            <v>507745.05</v>
          </cell>
          <cell r="E14">
            <v>14874.01</v>
          </cell>
          <cell r="F14">
            <v>0</v>
          </cell>
          <cell r="G14">
            <v>54588.85</v>
          </cell>
          <cell r="H14">
            <v>70589.52</v>
          </cell>
          <cell r="I14">
            <v>39923.14</v>
          </cell>
          <cell r="J14">
            <v>18473.39</v>
          </cell>
          <cell r="K14">
            <v>367.08</v>
          </cell>
        </row>
        <row r="15">
          <cell r="D15">
            <v>927890.88</v>
          </cell>
          <cell r="E15" t="str">
            <v> </v>
          </cell>
          <cell r="F15">
            <v>151321.54</v>
          </cell>
          <cell r="G15">
            <v>4230.15</v>
          </cell>
          <cell r="H15">
            <v>151321.54</v>
          </cell>
          <cell r="I15" t="str">
            <v> </v>
          </cell>
          <cell r="J15">
            <v>7249.14</v>
          </cell>
          <cell r="K15">
            <v>28266.76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D17">
            <v>24355.24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</row>
        <row r="18">
          <cell r="D18">
            <v>43246.78</v>
          </cell>
          <cell r="E18">
            <v>92171.49</v>
          </cell>
          <cell r="F18">
            <v>357166.99</v>
          </cell>
          <cell r="G18">
            <v>733765.19</v>
          </cell>
          <cell r="H18">
            <v>64143.52</v>
          </cell>
          <cell r="I18">
            <v>36402.02</v>
          </cell>
          <cell r="J18">
            <v>72641.31</v>
          </cell>
          <cell r="K18">
            <v>36611.39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498840.75</v>
          </cell>
          <cell r="H20">
            <v>257260.12</v>
          </cell>
          <cell r="I20">
            <v>140233.98</v>
          </cell>
          <cell r="J20">
            <v>21201.21</v>
          </cell>
          <cell r="K20">
            <v>-140681.7</v>
          </cell>
        </row>
        <row r="21">
          <cell r="D21">
            <v>0</v>
          </cell>
          <cell r="E21">
            <v>0</v>
          </cell>
          <cell r="F21">
            <v>0</v>
          </cell>
          <cell r="G21">
            <v>63731.04</v>
          </cell>
          <cell r="H21">
            <v>217985.43</v>
          </cell>
          <cell r="I21">
            <v>54895.16</v>
          </cell>
          <cell r="J21">
            <v>5263.19</v>
          </cell>
          <cell r="K21">
            <v>12322.81</v>
          </cell>
        </row>
        <row r="22">
          <cell r="D22">
            <v>257554.95</v>
          </cell>
          <cell r="E22">
            <v>7083.08</v>
          </cell>
          <cell r="F22">
            <v>19812.19</v>
          </cell>
          <cell r="G22">
            <v>93380.14</v>
          </cell>
          <cell r="H22">
            <v>28819.12</v>
          </cell>
          <cell r="I22">
            <v>177897.27</v>
          </cell>
          <cell r="J22">
            <v>259464.12</v>
          </cell>
          <cell r="K22">
            <v>110277.86</v>
          </cell>
        </row>
        <row r="23">
          <cell r="D23">
            <v>0</v>
          </cell>
          <cell r="E23">
            <v>0</v>
          </cell>
          <cell r="F23">
            <v>1917856.41</v>
          </cell>
          <cell r="G23">
            <v>1002286.54</v>
          </cell>
          <cell r="H23">
            <v>362078.9</v>
          </cell>
          <cell r="I23">
            <v>384047.78</v>
          </cell>
          <cell r="J23">
            <v>35580.55</v>
          </cell>
          <cell r="K23">
            <v>58167.34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Valores-UF-09"/>
      <sheetName val="Coop.Prod.UF-09"/>
      <sheetName val="Liberado-09"/>
      <sheetName val="Reembolsos-09"/>
      <sheetName val="Spred-09"/>
      <sheetName val="Agentes-Coop-09"/>
      <sheetName val="Geral-Regiao-09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Valores-UF-09"/>
      <sheetName val="Coop.Prod.UF-09"/>
      <sheetName val="Liberado-09"/>
      <sheetName val="Reembolsos-09"/>
      <sheetName val="Spred-09"/>
      <sheetName val="Agentes-Coop-09"/>
      <sheetName val="Geral-Regiao-09"/>
    </sheetNames>
    <sheetDataSet>
      <sheetData sheetId="4">
        <row r="7">
          <cell r="E7" t="str">
            <v>JANEIRO </v>
          </cell>
          <cell r="F7" t="str">
            <v>FEVEREIRO </v>
          </cell>
          <cell r="G7" t="str">
            <v>MARÇO </v>
          </cell>
          <cell r="H7" t="str">
            <v>ABRIL </v>
          </cell>
          <cell r="I7" t="str">
            <v>MAIO </v>
          </cell>
          <cell r="J7" t="str">
            <v>JUNHO </v>
          </cell>
          <cell r="K7" t="str">
            <v>JULHO </v>
          </cell>
          <cell r="L7" t="str">
            <v>AGOSTO 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Valores-UF-09"/>
      <sheetName val="Coop.Prod.UF-09"/>
      <sheetName val="Liberado-09"/>
      <sheetName val="Reembolsos-09"/>
      <sheetName val="Spred-09"/>
      <sheetName val="Agentes-Coop-09"/>
      <sheetName val="Geral-Regiao-09"/>
    </sheetNames>
    <sheetDataSet>
      <sheetData sheetId="4">
        <row r="7">
          <cell r="E7" t="str">
            <v>JANEIRO </v>
          </cell>
          <cell r="F7" t="str">
            <v>FEVEREIRO </v>
          </cell>
          <cell r="G7" t="str">
            <v>MARÇO </v>
          </cell>
          <cell r="H7" t="str">
            <v>ABRIL </v>
          </cell>
          <cell r="I7" t="str">
            <v>MAIO </v>
          </cell>
          <cell r="J7" t="str">
            <v>JUNHO </v>
          </cell>
          <cell r="K7" t="str">
            <v>JULHO </v>
          </cell>
          <cell r="L7" t="str">
            <v>AGOSTO 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Valores-UF-09"/>
      <sheetName val="Coop.Prod.UF-09"/>
      <sheetName val="Liberado-09"/>
      <sheetName val="Reembolsos-09"/>
      <sheetName val="Spred-09"/>
      <sheetName val="Agentes-Coop-09"/>
      <sheetName val="Geral-Regiao-09"/>
    </sheetNames>
    <sheetDataSet>
      <sheetData sheetId="4">
        <row r="7">
          <cell r="E7" t="str">
            <v>JANEIRO </v>
          </cell>
          <cell r="F7" t="str">
            <v>FEVEREIRO </v>
          </cell>
          <cell r="G7" t="str">
            <v>MARÇO </v>
          </cell>
          <cell r="H7" t="str">
            <v>ABRIL </v>
          </cell>
          <cell r="I7" t="str">
            <v>MAIO </v>
          </cell>
          <cell r="J7" t="str">
            <v>JUNHO </v>
          </cell>
          <cell r="K7" t="str">
            <v>JULHO </v>
          </cell>
          <cell r="L7" t="str">
            <v>AGOSTO </v>
          </cell>
        </row>
      </sheetData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Valores-UF-09"/>
      <sheetName val="Coop.Prod.UF-09"/>
      <sheetName val="Liberado-09"/>
      <sheetName val="Reembolsos-09"/>
      <sheetName val="Spred-09"/>
      <sheetName val="Agentes-Coop-09"/>
      <sheetName val="Geral-Regiao-09"/>
    </sheetNames>
    <sheetDataSet>
      <sheetData sheetId="4">
        <row r="7">
          <cell r="E7" t="str">
            <v>JANEIRO </v>
          </cell>
          <cell r="F7" t="str">
            <v>FEVEREIRO </v>
          </cell>
          <cell r="G7" t="str">
            <v>MARÇO </v>
          </cell>
          <cell r="H7" t="str">
            <v>ABRIL </v>
          </cell>
          <cell r="I7" t="str">
            <v>MAIO </v>
          </cell>
          <cell r="J7" t="str">
            <v>JUNHO </v>
          </cell>
          <cell r="K7" t="str">
            <v>JULHO </v>
          </cell>
          <cell r="L7" t="str">
            <v>AGOSTO 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Valores-UF-09"/>
      <sheetName val="Coop.Prod.UF-09"/>
      <sheetName val="Liberado-09"/>
      <sheetName val="Reembolsos-09"/>
      <sheetName val="Spred-09"/>
      <sheetName val="Agentes-Coop-09"/>
      <sheetName val="Geral-Regiao-09"/>
    </sheetNames>
    <sheetDataSet>
      <sheetData sheetId="4">
        <row r="7">
          <cell r="E7" t="str">
            <v>JANEIRO </v>
          </cell>
          <cell r="F7" t="str">
            <v>FEVEREIRO </v>
          </cell>
          <cell r="G7" t="str">
            <v>MARÇO </v>
          </cell>
          <cell r="H7" t="str">
            <v>ABRIL </v>
          </cell>
          <cell r="I7" t="str">
            <v>MAIO </v>
          </cell>
          <cell r="J7" t="str">
            <v>JUNHO </v>
          </cell>
          <cell r="K7" t="str">
            <v>JULHO </v>
          </cell>
          <cell r="L7" t="str">
            <v>AGOSTO </v>
          </cell>
        </row>
      </sheetData>
    </sheetDataSet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Valores-UF-09"/>
      <sheetName val="Coop.Prod.UF-09"/>
      <sheetName val="Liberado-09"/>
      <sheetName val="Reembolsos-09"/>
      <sheetName val="Spred-09"/>
      <sheetName val="Agentes-Coop-09"/>
      <sheetName val="Geral-Regiao-09"/>
    </sheetNames>
    <sheetDataSet>
      <sheetData sheetId="4">
        <row r="7">
          <cell r="E7" t="str">
            <v>JANEIRO </v>
          </cell>
          <cell r="F7" t="str">
            <v>FEVEREIRO </v>
          </cell>
          <cell r="G7" t="str">
            <v>MARÇO </v>
          </cell>
          <cell r="H7" t="str">
            <v>ABRIL </v>
          </cell>
          <cell r="I7" t="str">
            <v>MAIO </v>
          </cell>
          <cell r="J7" t="str">
            <v>JUNHO </v>
          </cell>
          <cell r="K7" t="str">
            <v>JULHO </v>
          </cell>
          <cell r="L7" t="str">
            <v>AGOSTO </v>
          </cell>
        </row>
      </sheetData>
    </sheetDataSet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Valores-UF-09"/>
      <sheetName val="Coop.Prod.UF-09"/>
      <sheetName val="Liberado-09"/>
      <sheetName val="Reembolsos-09"/>
      <sheetName val="Spred-09"/>
      <sheetName val="Agentes-Coop-09"/>
      <sheetName val="Geral-Regiao-09"/>
    </sheetNames>
    <sheetDataSet>
      <sheetData sheetId="4">
        <row r="7">
          <cell r="E7" t="str">
            <v>JANEIRO </v>
          </cell>
          <cell r="F7" t="str">
            <v>FEVEREIRO </v>
          </cell>
          <cell r="G7" t="str">
            <v>MARÇO </v>
          </cell>
          <cell r="H7" t="str">
            <v>ABRIL </v>
          </cell>
          <cell r="I7" t="str">
            <v>MAIO </v>
          </cell>
          <cell r="J7" t="str">
            <v>JUNHO </v>
          </cell>
          <cell r="K7" t="str">
            <v>JULHO </v>
          </cell>
          <cell r="L7" t="str">
            <v>AGOSTO </v>
          </cell>
        </row>
      </sheetData>
    </sheetDataSet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Valores-UF-09"/>
      <sheetName val="Coop.Prod.UF-09"/>
      <sheetName val="Liberado-09"/>
      <sheetName val="Reembolsos-09"/>
      <sheetName val="Spred-09"/>
      <sheetName val="Agentes-Coop-09"/>
      <sheetName val="Geral-Regiao-09"/>
    </sheetNames>
    <sheetDataSet>
      <sheetData sheetId="4">
        <row r="7">
          <cell r="E7" t="str">
            <v>JANEIRO </v>
          </cell>
          <cell r="F7" t="str">
            <v>FEVEREIRO </v>
          </cell>
          <cell r="G7" t="str">
            <v>MARÇO </v>
          </cell>
          <cell r="H7" t="str">
            <v>ABRIL </v>
          </cell>
          <cell r="I7" t="str">
            <v>MAIO </v>
          </cell>
          <cell r="J7" t="str">
            <v>JUNHO </v>
          </cell>
          <cell r="K7" t="str">
            <v>JULHO </v>
          </cell>
          <cell r="L7" t="str">
            <v>AGOSTO 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Valores-UF-09"/>
      <sheetName val="Coop.Prod.UF-09"/>
      <sheetName val="Liberado-09"/>
      <sheetName val="Reembolsos-09"/>
      <sheetName val="Spred-09"/>
      <sheetName val="Agentes-Coop-09"/>
      <sheetName val="Geral-Regiao-09"/>
    </sheetNames>
    <sheetDataSet>
      <sheetData sheetId="4">
        <row r="7">
          <cell r="E7" t="str">
            <v>JANEIRO </v>
          </cell>
          <cell r="F7" t="str">
            <v>FEVEREIRO </v>
          </cell>
          <cell r="G7" t="str">
            <v>MARÇO </v>
          </cell>
          <cell r="H7" t="str">
            <v>ABRIL </v>
          </cell>
          <cell r="I7" t="str">
            <v>MAIO </v>
          </cell>
          <cell r="J7" t="str">
            <v>JUNHO </v>
          </cell>
          <cell r="K7" t="str">
            <v>JULHO </v>
          </cell>
          <cell r="L7" t="str">
            <v>AGOSTO </v>
          </cell>
        </row>
      </sheetData>
    </sheetDataSet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Valores-UF-09"/>
      <sheetName val="Coop.Prod.UF-09"/>
      <sheetName val="Liberado-09"/>
      <sheetName val="Reembolsos-09"/>
      <sheetName val="Spred-09"/>
      <sheetName val="Agentes-Coop-09"/>
      <sheetName val="Geral-Regiao-09"/>
    </sheetNames>
    <sheetDataSet>
      <sheetData sheetId="4">
        <row r="7">
          <cell r="E7" t="str">
            <v>JANEIRO </v>
          </cell>
          <cell r="F7" t="str">
            <v>FEVEREIRO </v>
          </cell>
          <cell r="G7" t="str">
            <v>MARÇO </v>
          </cell>
          <cell r="H7" t="str">
            <v>ABRIL </v>
          </cell>
          <cell r="I7" t="str">
            <v>MAIO </v>
          </cell>
          <cell r="J7" t="str">
            <v>JUNHO </v>
          </cell>
          <cell r="K7" t="str">
            <v>JULHO </v>
          </cell>
          <cell r="L7" t="str">
            <v>AGOSTO </v>
          </cell>
        </row>
      </sheetData>
    </sheetDataSet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Valores-UF-09"/>
      <sheetName val="Coop.Prod.UF-09"/>
      <sheetName val="Liberado-09"/>
      <sheetName val="Reembolsos-09"/>
      <sheetName val="Spred-09"/>
      <sheetName val="Agentes-Coop-09"/>
      <sheetName val="Geral-Regiao-09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Valores-UF-09"/>
      <sheetName val="Coop.Prod.UF-09"/>
      <sheetName val="Liberado-09"/>
      <sheetName val="Reembolsos-09"/>
      <sheetName val="Spred-09"/>
      <sheetName val="Agentes-Coop-09"/>
      <sheetName val="Geral-Regiao-09"/>
    </sheetNames>
    <sheetDataSet>
      <sheetData sheetId="4">
        <row r="7">
          <cell r="E7" t="str">
            <v>JANEIRO </v>
          </cell>
          <cell r="F7" t="str">
            <v>FEVEREIRO </v>
          </cell>
          <cell r="G7" t="str">
            <v>MARÇO </v>
          </cell>
          <cell r="H7" t="str">
            <v>ABRIL </v>
          </cell>
          <cell r="I7" t="str">
            <v>MAIO </v>
          </cell>
          <cell r="J7" t="str">
            <v>JUNHO </v>
          </cell>
          <cell r="K7" t="str">
            <v>JULHO </v>
          </cell>
          <cell r="L7" t="str">
            <v>AGOSTO 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Valores-UF-09"/>
      <sheetName val="Coop.Prod.UF-09"/>
      <sheetName val="Liberado-09"/>
      <sheetName val="Reembolsos-09"/>
      <sheetName val="Spred-09"/>
      <sheetName val="Agentes-Coop-09"/>
      <sheetName val="Geral-Regiao-09"/>
    </sheetNames>
    <sheetDataSet>
      <sheetData sheetId="4">
        <row r="7">
          <cell r="E7" t="str">
            <v>JANEIRO </v>
          </cell>
          <cell r="F7" t="str">
            <v>FEVEREIRO </v>
          </cell>
          <cell r="G7" t="str">
            <v>MARÇO </v>
          </cell>
          <cell r="H7" t="str">
            <v>ABRIL </v>
          </cell>
          <cell r="I7" t="str">
            <v>MAIO </v>
          </cell>
          <cell r="J7" t="str">
            <v>JUNHO </v>
          </cell>
          <cell r="K7" t="str">
            <v>JULHO </v>
          </cell>
          <cell r="L7" t="str">
            <v>AGOSTO 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Valores-UF-09"/>
      <sheetName val="Coop.Prod.UF-09"/>
      <sheetName val="Liberado-09"/>
      <sheetName val="Reembolsos-09"/>
      <sheetName val="Spred-09"/>
      <sheetName val="Agentes-Coop-09"/>
      <sheetName val="Geral-Regiao-09"/>
    </sheetNames>
    <sheetDataSet>
      <sheetData sheetId="4">
        <row r="7">
          <cell r="E7" t="str">
            <v>JANEIRO </v>
          </cell>
          <cell r="F7" t="str">
            <v>FEVEREIRO </v>
          </cell>
          <cell r="G7" t="str">
            <v>MARÇO </v>
          </cell>
          <cell r="H7" t="str">
            <v>ABRIL </v>
          </cell>
          <cell r="I7" t="str">
            <v>MAIO </v>
          </cell>
          <cell r="J7" t="str">
            <v>JUNHO </v>
          </cell>
          <cell r="K7" t="str">
            <v>JULHO </v>
          </cell>
          <cell r="L7" t="str">
            <v>AGOSTO 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alores-UF-09"/>
      <sheetName val="Coop.Prod.UF-09"/>
      <sheetName val="Liberado-09"/>
      <sheetName val="Reembolsos-09"/>
      <sheetName val="Spred-09"/>
      <sheetName val="Agentes-Coop-09"/>
      <sheetName val="Geral-Regiao-09"/>
    </sheetNames>
    <sheetDataSet>
      <sheetData sheetId="4">
        <row r="7">
          <cell r="E7" t="str">
            <v>JANEIRO </v>
          </cell>
          <cell r="F7" t="str">
            <v>FEVEREIRO </v>
          </cell>
          <cell r="G7" t="str">
            <v>MARÇO </v>
          </cell>
          <cell r="H7" t="str">
            <v>ABRIL </v>
          </cell>
          <cell r="I7" t="str">
            <v>MAIO </v>
          </cell>
          <cell r="J7" t="str">
            <v>JUNHO </v>
          </cell>
          <cell r="K7" t="str">
            <v>JULHO </v>
          </cell>
          <cell r="L7" t="str">
            <v>AGOSTO 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alores-UF-09"/>
      <sheetName val="Coop.Prod.UF-09"/>
      <sheetName val="Liberado-09"/>
      <sheetName val="Reembolsos-09"/>
      <sheetName val="Spred-09"/>
      <sheetName val="Agentes-Coop-09"/>
      <sheetName val="Geral-Regiao-09"/>
    </sheetNames>
    <sheetDataSet>
      <sheetData sheetId="4">
        <row r="7">
          <cell r="E7" t="str">
            <v>JANEIRO </v>
          </cell>
          <cell r="F7" t="str">
            <v>FEVEREIRO </v>
          </cell>
          <cell r="G7" t="str">
            <v>MARÇO </v>
          </cell>
          <cell r="H7" t="str">
            <v>ABRIL </v>
          </cell>
          <cell r="I7" t="str">
            <v>MAIO </v>
          </cell>
          <cell r="J7" t="str">
            <v>JUNHO </v>
          </cell>
          <cell r="K7" t="str">
            <v>JULHO </v>
          </cell>
          <cell r="L7" t="str">
            <v>AGOSTO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agricultura.gov.br/vegetal/estatisticas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agricultura.gov.br/agrostat" TargetMode="Externa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3"/>
  <sheetViews>
    <sheetView tabSelected="1" workbookViewId="0" topLeftCell="A1">
      <selection activeCell="A25" sqref="A25:J25"/>
    </sheetView>
  </sheetViews>
  <sheetFormatPr defaultColWidth="9.140625" defaultRowHeight="12.75"/>
  <cols>
    <col min="1" max="1" width="4.7109375" style="0" customWidth="1"/>
    <col min="2" max="2" width="11.421875" style="0" customWidth="1"/>
    <col min="4" max="4" width="11.421875" style="0" customWidth="1"/>
    <col min="5" max="5" width="7.7109375" style="0" customWidth="1"/>
    <col min="7" max="7" width="10.421875" style="0" customWidth="1"/>
    <col min="8" max="8" width="11.57421875" style="0" customWidth="1"/>
    <col min="9" max="9" width="14.7109375" style="0" customWidth="1"/>
    <col min="10" max="10" width="21.57421875" style="0" customWidth="1"/>
  </cols>
  <sheetData>
    <row r="1" spans="1:10" ht="16.5">
      <c r="A1" s="46"/>
      <c r="B1" s="47"/>
      <c r="C1" s="47"/>
      <c r="D1" s="47"/>
      <c r="E1" s="47"/>
      <c r="F1" s="47"/>
      <c r="G1" s="47"/>
      <c r="H1" s="47"/>
      <c r="I1" s="47"/>
      <c r="J1" s="48"/>
    </row>
    <row r="2" spans="1:10" ht="19.5" customHeight="1">
      <c r="A2" s="467" t="s">
        <v>77</v>
      </c>
      <c r="B2" s="468"/>
      <c r="C2" s="468"/>
      <c r="D2" s="468"/>
      <c r="E2" s="468"/>
      <c r="F2" s="468"/>
      <c r="G2" s="468"/>
      <c r="H2" s="468"/>
      <c r="I2" s="468"/>
      <c r="J2" s="469"/>
    </row>
    <row r="3" spans="1:10" ht="19.5" customHeight="1">
      <c r="A3" s="464" t="s">
        <v>128</v>
      </c>
      <c r="B3" s="456"/>
      <c r="C3" s="456"/>
      <c r="D3" s="456"/>
      <c r="E3" s="456"/>
      <c r="F3" s="456"/>
      <c r="G3" s="456"/>
      <c r="H3" s="456"/>
      <c r="I3" s="456"/>
      <c r="J3" s="457"/>
    </row>
    <row r="4" spans="1:10" ht="20.25" customHeight="1">
      <c r="A4" s="464" t="s">
        <v>144</v>
      </c>
      <c r="B4" s="456"/>
      <c r="C4" s="456"/>
      <c r="D4" s="456"/>
      <c r="E4" s="456"/>
      <c r="F4" s="456"/>
      <c r="G4" s="456"/>
      <c r="H4" s="456"/>
      <c r="I4" s="456"/>
      <c r="J4" s="457"/>
    </row>
    <row r="5" spans="1:10" ht="15" customHeight="1">
      <c r="A5" s="16"/>
      <c r="B5" s="1"/>
      <c r="C5" s="1"/>
      <c r="D5" s="1"/>
      <c r="E5" s="1"/>
      <c r="F5" s="1"/>
      <c r="G5" s="1"/>
      <c r="H5" s="1"/>
      <c r="I5" s="1"/>
      <c r="J5" s="15"/>
    </row>
    <row r="6" spans="1:10" ht="15" customHeight="1">
      <c r="A6" s="16"/>
      <c r="B6" s="1"/>
      <c r="C6" s="1"/>
      <c r="D6" s="1"/>
      <c r="E6" s="1"/>
      <c r="F6" s="1"/>
      <c r="G6" s="1"/>
      <c r="H6" s="1"/>
      <c r="I6" s="1"/>
      <c r="J6" s="15"/>
    </row>
    <row r="7" spans="1:10" ht="15" customHeight="1">
      <c r="A7" s="16"/>
      <c r="B7" s="1"/>
      <c r="C7" s="1"/>
      <c r="D7" s="1"/>
      <c r="E7" s="1"/>
      <c r="F7" s="1"/>
      <c r="G7" s="1"/>
      <c r="H7" s="1"/>
      <c r="I7" s="1"/>
      <c r="J7" s="15"/>
    </row>
    <row r="8" spans="1:10" ht="15" customHeight="1">
      <c r="A8" s="16"/>
      <c r="B8" s="1"/>
      <c r="C8" s="1"/>
      <c r="D8" s="1"/>
      <c r="E8" s="1"/>
      <c r="F8" s="1"/>
      <c r="G8" s="1"/>
      <c r="H8" s="1"/>
      <c r="I8" s="1"/>
      <c r="J8" s="15"/>
    </row>
    <row r="9" spans="1:10" ht="15" customHeight="1">
      <c r="A9" s="16"/>
      <c r="B9" s="1"/>
      <c r="C9" s="1"/>
      <c r="D9" s="1"/>
      <c r="E9" s="1"/>
      <c r="F9" s="1"/>
      <c r="G9" s="1"/>
      <c r="H9" s="1"/>
      <c r="I9" s="1"/>
      <c r="J9" s="15"/>
    </row>
    <row r="10" spans="1:10" ht="15" customHeight="1">
      <c r="A10" s="16"/>
      <c r="B10" s="1"/>
      <c r="C10" s="1"/>
      <c r="D10" s="1"/>
      <c r="E10" s="1"/>
      <c r="F10" s="1"/>
      <c r="G10" s="1"/>
      <c r="H10" s="1"/>
      <c r="I10" s="1"/>
      <c r="J10" s="15"/>
    </row>
    <row r="11" spans="1:10" ht="15" customHeight="1">
      <c r="A11" s="16"/>
      <c r="B11" s="1"/>
      <c r="C11" s="1"/>
      <c r="D11" s="1"/>
      <c r="E11" s="1"/>
      <c r="F11" s="1"/>
      <c r="G11" s="1"/>
      <c r="H11" s="1"/>
      <c r="I11" s="1"/>
      <c r="J11" s="15"/>
    </row>
    <row r="12" spans="1:10" ht="14.25" customHeight="1">
      <c r="A12" s="49"/>
      <c r="B12" s="1"/>
      <c r="C12" s="1"/>
      <c r="D12" s="1"/>
      <c r="E12" s="1"/>
      <c r="F12" s="1"/>
      <c r="G12" s="1"/>
      <c r="H12" s="1"/>
      <c r="I12" s="1"/>
      <c r="J12" s="15"/>
    </row>
    <row r="13" spans="1:10" ht="15">
      <c r="A13" s="17"/>
      <c r="B13" s="1"/>
      <c r="C13" s="1"/>
      <c r="D13" s="1"/>
      <c r="E13" s="1"/>
      <c r="F13" s="1"/>
      <c r="G13" s="1"/>
      <c r="H13" s="1"/>
      <c r="I13" s="1"/>
      <c r="J13" s="15"/>
    </row>
    <row r="14" spans="1:10" ht="19.5">
      <c r="A14" s="18"/>
      <c r="B14" s="1"/>
      <c r="C14" s="1"/>
      <c r="D14" s="1"/>
      <c r="E14" s="1"/>
      <c r="F14" s="1"/>
      <c r="G14" s="1"/>
      <c r="H14" s="1"/>
      <c r="I14" s="1"/>
      <c r="J14" s="15"/>
    </row>
    <row r="15" spans="1:10" ht="19.5">
      <c r="A15" s="18"/>
      <c r="B15" s="1"/>
      <c r="C15" s="1"/>
      <c r="D15" s="1"/>
      <c r="E15" s="1"/>
      <c r="F15" s="1"/>
      <c r="G15" s="1"/>
      <c r="H15" s="1"/>
      <c r="I15" s="1"/>
      <c r="J15" s="15"/>
    </row>
    <row r="16" spans="1:10" ht="19.5">
      <c r="A16" s="18"/>
      <c r="B16" s="1"/>
      <c r="C16" s="1"/>
      <c r="D16" s="1"/>
      <c r="E16" s="1"/>
      <c r="F16" s="1"/>
      <c r="G16" s="1"/>
      <c r="H16" s="1"/>
      <c r="I16" s="1"/>
      <c r="J16" s="15"/>
    </row>
    <row r="17" spans="1:10" ht="19.5">
      <c r="A17" s="18"/>
      <c r="B17" s="1"/>
      <c r="C17" s="1"/>
      <c r="D17" s="1"/>
      <c r="E17" s="1"/>
      <c r="F17" s="1"/>
      <c r="G17" s="1"/>
      <c r="H17" s="1"/>
      <c r="I17" s="1"/>
      <c r="J17" s="15"/>
    </row>
    <row r="18" spans="1:10" ht="19.5">
      <c r="A18" s="18"/>
      <c r="B18" s="1"/>
      <c r="C18" s="1"/>
      <c r="D18" s="1"/>
      <c r="E18" s="1"/>
      <c r="F18" s="1"/>
      <c r="G18" s="1"/>
      <c r="H18" s="1"/>
      <c r="I18" s="1"/>
      <c r="J18" s="15"/>
    </row>
    <row r="19" spans="1:10" ht="19.5">
      <c r="A19" s="18"/>
      <c r="B19" s="1"/>
      <c r="C19" s="1"/>
      <c r="D19" s="1"/>
      <c r="E19" s="1"/>
      <c r="F19" s="1"/>
      <c r="G19" s="1"/>
      <c r="H19" s="1"/>
      <c r="I19" s="1"/>
      <c r="J19" s="15"/>
    </row>
    <row r="20" spans="1:10" ht="19.5">
      <c r="A20" s="18"/>
      <c r="B20" s="1"/>
      <c r="C20" s="1"/>
      <c r="D20" s="1"/>
      <c r="E20" s="1"/>
      <c r="F20" s="1"/>
      <c r="G20" s="1"/>
      <c r="H20" s="1"/>
      <c r="I20" s="1"/>
      <c r="J20" s="15"/>
    </row>
    <row r="21" spans="1:10" ht="15">
      <c r="A21" s="19"/>
      <c r="B21" s="1"/>
      <c r="C21" s="1"/>
      <c r="D21" s="1"/>
      <c r="E21" s="1"/>
      <c r="F21" s="1"/>
      <c r="G21" s="1"/>
      <c r="H21" s="1"/>
      <c r="I21" s="1"/>
      <c r="J21" s="15"/>
    </row>
    <row r="22" spans="1:10" ht="15" customHeight="1">
      <c r="A22" s="470" t="s">
        <v>76</v>
      </c>
      <c r="B22" s="471"/>
      <c r="C22" s="471"/>
      <c r="D22" s="471"/>
      <c r="E22" s="471"/>
      <c r="F22" s="471"/>
      <c r="G22" s="471"/>
      <c r="H22" s="471"/>
      <c r="I22" s="471"/>
      <c r="J22" s="460"/>
    </row>
    <row r="23" spans="1:10" ht="15" customHeight="1">
      <c r="A23" s="470"/>
      <c r="B23" s="471"/>
      <c r="C23" s="471"/>
      <c r="D23" s="471"/>
      <c r="E23" s="471"/>
      <c r="F23" s="471"/>
      <c r="G23" s="471"/>
      <c r="H23" s="471"/>
      <c r="I23" s="471"/>
      <c r="J23" s="460"/>
    </row>
    <row r="24" spans="1:10" ht="15" customHeight="1">
      <c r="A24" s="470"/>
      <c r="B24" s="471"/>
      <c r="C24" s="471"/>
      <c r="D24" s="471"/>
      <c r="E24" s="471"/>
      <c r="F24" s="471"/>
      <c r="G24" s="471"/>
      <c r="H24" s="471"/>
      <c r="I24" s="471"/>
      <c r="J24" s="460"/>
    </row>
    <row r="25" spans="1:10" ht="21" customHeight="1">
      <c r="A25" s="461" t="s">
        <v>390</v>
      </c>
      <c r="B25" s="462"/>
      <c r="C25" s="462"/>
      <c r="D25" s="462"/>
      <c r="E25" s="462"/>
      <c r="F25" s="462"/>
      <c r="G25" s="462"/>
      <c r="H25" s="462"/>
      <c r="I25" s="462"/>
      <c r="J25" s="463"/>
    </row>
    <row r="26" spans="1:10" ht="12.75">
      <c r="A26" s="16"/>
      <c r="B26" s="1"/>
      <c r="C26" s="1"/>
      <c r="D26" s="1"/>
      <c r="E26" s="1"/>
      <c r="F26" s="1"/>
      <c r="G26" s="1"/>
      <c r="H26" s="1"/>
      <c r="I26" s="1"/>
      <c r="J26" s="15"/>
    </row>
    <row r="27" spans="1:10" ht="12.75">
      <c r="A27" s="16"/>
      <c r="B27" s="1"/>
      <c r="C27" s="1"/>
      <c r="D27" s="1"/>
      <c r="E27" s="1"/>
      <c r="F27" s="1"/>
      <c r="G27" s="1"/>
      <c r="H27" s="1"/>
      <c r="I27" s="1"/>
      <c r="J27" s="15"/>
    </row>
    <row r="28" spans="1:10" ht="12.75">
      <c r="A28" s="16"/>
      <c r="B28" s="1"/>
      <c r="C28" s="1"/>
      <c r="D28" s="1"/>
      <c r="E28" s="1"/>
      <c r="F28" s="1"/>
      <c r="G28" s="1"/>
      <c r="H28" s="1"/>
      <c r="I28" s="1"/>
      <c r="J28" s="15"/>
    </row>
    <row r="29" spans="1:10" ht="12.75">
      <c r="A29" s="16"/>
      <c r="B29" s="1"/>
      <c r="C29" s="1"/>
      <c r="D29" s="1"/>
      <c r="E29" s="1"/>
      <c r="F29" s="1"/>
      <c r="G29" s="1"/>
      <c r="H29" s="1"/>
      <c r="I29" s="1"/>
      <c r="J29" s="15"/>
    </row>
    <row r="30" spans="1:10" ht="12.75">
      <c r="A30" s="16"/>
      <c r="B30" s="1"/>
      <c r="C30" s="1"/>
      <c r="D30" s="1"/>
      <c r="E30" s="1"/>
      <c r="F30" s="1"/>
      <c r="G30" s="1"/>
      <c r="H30" s="1"/>
      <c r="I30" s="1"/>
      <c r="J30" s="15"/>
    </row>
    <row r="31" spans="1:10" ht="12.75">
      <c r="A31" s="16"/>
      <c r="B31" s="1"/>
      <c r="C31" s="1"/>
      <c r="D31" s="1"/>
      <c r="E31" s="1"/>
      <c r="F31" s="1"/>
      <c r="G31" s="1"/>
      <c r="H31" s="1"/>
      <c r="I31" s="1"/>
      <c r="J31" s="15"/>
    </row>
    <row r="32" spans="1:10" ht="12.75">
      <c r="A32" s="16"/>
      <c r="B32" s="1"/>
      <c r="C32" s="1"/>
      <c r="D32" s="1"/>
      <c r="E32" s="1"/>
      <c r="F32" s="1"/>
      <c r="G32" s="1"/>
      <c r="H32" s="1"/>
      <c r="I32" s="1"/>
      <c r="J32" s="15"/>
    </row>
    <row r="33" spans="1:10" ht="12.75">
      <c r="A33" s="16"/>
      <c r="B33" s="1"/>
      <c r="C33" s="1"/>
      <c r="D33" s="1"/>
      <c r="E33" s="1"/>
      <c r="F33" s="1"/>
      <c r="G33" s="1"/>
      <c r="H33" s="1"/>
      <c r="I33" s="1"/>
      <c r="J33" s="15"/>
    </row>
    <row r="34" spans="1:10" ht="12.75">
      <c r="A34" s="16"/>
      <c r="B34" s="1"/>
      <c r="C34" s="1"/>
      <c r="D34" s="1"/>
      <c r="E34" s="1"/>
      <c r="F34" s="1"/>
      <c r="G34" s="1"/>
      <c r="H34" s="1"/>
      <c r="I34" s="1"/>
      <c r="J34" s="15"/>
    </row>
    <row r="35" spans="1:10" ht="12.75">
      <c r="A35" s="16"/>
      <c r="B35" s="1"/>
      <c r="C35" s="1"/>
      <c r="D35" s="1"/>
      <c r="E35" s="1"/>
      <c r="F35" s="1"/>
      <c r="G35" s="1"/>
      <c r="H35" s="1"/>
      <c r="I35" s="1"/>
      <c r="J35" s="15"/>
    </row>
    <row r="36" spans="1:10" ht="12.75">
      <c r="A36" s="16"/>
      <c r="B36" s="1"/>
      <c r="C36" s="1"/>
      <c r="D36" s="1"/>
      <c r="E36" s="1"/>
      <c r="F36" s="1"/>
      <c r="G36" s="1"/>
      <c r="H36" s="1"/>
      <c r="I36" s="1"/>
      <c r="J36" s="15"/>
    </row>
    <row r="37" spans="1:10" ht="12.75">
      <c r="A37" s="16"/>
      <c r="B37" s="1"/>
      <c r="C37" s="1"/>
      <c r="D37" s="1"/>
      <c r="E37" s="1"/>
      <c r="F37" s="1"/>
      <c r="G37" s="1"/>
      <c r="H37" s="1"/>
      <c r="I37" s="1"/>
      <c r="J37" s="15"/>
    </row>
    <row r="38" spans="1:10" ht="12.75">
      <c r="A38" s="16"/>
      <c r="B38" s="1"/>
      <c r="C38" s="1"/>
      <c r="D38" s="1"/>
      <c r="E38" s="1"/>
      <c r="F38" s="1"/>
      <c r="G38" s="1"/>
      <c r="H38" s="1"/>
      <c r="I38" s="1"/>
      <c r="J38" s="15"/>
    </row>
    <row r="39" spans="1:10" ht="12.75">
      <c r="A39" s="16"/>
      <c r="B39" s="1"/>
      <c r="C39" s="1"/>
      <c r="D39" s="1"/>
      <c r="E39" s="1"/>
      <c r="F39" s="1"/>
      <c r="G39" s="1"/>
      <c r="H39" s="1"/>
      <c r="I39" s="1"/>
      <c r="J39" s="15"/>
    </row>
    <row r="40" spans="1:10" ht="12.75">
      <c r="A40" s="16"/>
      <c r="B40" s="1"/>
      <c r="C40" s="1"/>
      <c r="D40" s="1"/>
      <c r="E40" s="1"/>
      <c r="F40" s="1"/>
      <c r="G40" s="1"/>
      <c r="H40" s="1"/>
      <c r="I40" s="1"/>
      <c r="J40" s="15"/>
    </row>
    <row r="41" spans="1:10" ht="12.75">
      <c r="A41" s="16"/>
      <c r="B41" s="1"/>
      <c r="C41" s="1"/>
      <c r="D41" s="1"/>
      <c r="E41" s="1"/>
      <c r="F41" s="1"/>
      <c r="G41" s="1"/>
      <c r="H41" s="1"/>
      <c r="I41" s="1"/>
      <c r="J41" s="15"/>
    </row>
    <row r="42" spans="1:10" ht="12.75">
      <c r="A42" s="16"/>
      <c r="B42" s="1"/>
      <c r="C42" s="1"/>
      <c r="D42" s="1"/>
      <c r="E42" s="1"/>
      <c r="F42" s="1"/>
      <c r="G42" s="1"/>
      <c r="H42" s="1"/>
      <c r="I42" s="1"/>
      <c r="J42" s="15"/>
    </row>
    <row r="43" spans="1:10" ht="12.75">
      <c r="A43" s="16"/>
      <c r="B43" s="1"/>
      <c r="C43" s="1"/>
      <c r="D43" s="1"/>
      <c r="E43" s="1"/>
      <c r="F43" s="1"/>
      <c r="G43" s="1"/>
      <c r="H43" s="1"/>
      <c r="I43" s="1"/>
      <c r="J43" s="15"/>
    </row>
    <row r="44" spans="1:10" ht="12.75">
      <c r="A44" s="16"/>
      <c r="B44" s="1"/>
      <c r="C44" s="1"/>
      <c r="D44" s="1"/>
      <c r="E44" s="1"/>
      <c r="F44" s="1"/>
      <c r="G44" s="1"/>
      <c r="H44" s="1"/>
      <c r="I44" s="1"/>
      <c r="J44" s="15"/>
    </row>
    <row r="45" spans="1:10" ht="12.75">
      <c r="A45" s="16"/>
      <c r="B45" s="1"/>
      <c r="C45" s="1"/>
      <c r="D45" s="1"/>
      <c r="E45" s="1"/>
      <c r="F45" s="1"/>
      <c r="G45" s="1"/>
      <c r="H45" s="1"/>
      <c r="I45" s="1"/>
      <c r="J45" s="15"/>
    </row>
    <row r="46" spans="1:10" ht="12.75">
      <c r="A46" s="16"/>
      <c r="B46" s="1"/>
      <c r="C46" s="1"/>
      <c r="D46" s="1"/>
      <c r="E46" s="1"/>
      <c r="F46" s="1"/>
      <c r="G46" s="1"/>
      <c r="H46" s="1"/>
      <c r="I46" s="1"/>
      <c r="J46" s="15"/>
    </row>
    <row r="47" spans="1:10" ht="12.75">
      <c r="A47" s="16"/>
      <c r="B47" s="1"/>
      <c r="C47" s="1"/>
      <c r="D47" s="1"/>
      <c r="E47" s="1"/>
      <c r="F47" s="1"/>
      <c r="G47" s="1"/>
      <c r="H47" s="1"/>
      <c r="I47" s="1"/>
      <c r="J47" s="15"/>
    </row>
    <row r="48" spans="1:10" ht="12.75">
      <c r="A48" s="16"/>
      <c r="B48" s="1"/>
      <c r="C48" s="1"/>
      <c r="D48" s="1"/>
      <c r="E48" s="1"/>
      <c r="F48" s="1"/>
      <c r="G48" s="1"/>
      <c r="H48" s="1"/>
      <c r="I48" s="1"/>
      <c r="J48" s="15"/>
    </row>
    <row r="49" spans="1:10" ht="12.75">
      <c r="A49" s="16"/>
      <c r="B49" s="1"/>
      <c r="C49" s="1"/>
      <c r="D49" s="1"/>
      <c r="E49" s="1"/>
      <c r="F49" s="1"/>
      <c r="G49" s="1"/>
      <c r="H49" s="1"/>
      <c r="I49" s="1"/>
      <c r="J49" s="15"/>
    </row>
    <row r="50" spans="1:10" ht="12.75">
      <c r="A50" s="16"/>
      <c r="B50" s="1"/>
      <c r="C50" s="1"/>
      <c r="D50" s="1"/>
      <c r="E50" s="1"/>
      <c r="F50" s="1"/>
      <c r="G50" s="1"/>
      <c r="H50" s="1"/>
      <c r="I50" s="1"/>
      <c r="J50" s="15"/>
    </row>
    <row r="51" spans="1:10" ht="12.75">
      <c r="A51" s="16"/>
      <c r="B51" s="1"/>
      <c r="C51" s="1"/>
      <c r="D51" s="1"/>
      <c r="E51" s="1"/>
      <c r="F51" s="1"/>
      <c r="G51" s="1"/>
      <c r="H51" s="1"/>
      <c r="I51" s="1"/>
      <c r="J51" s="15"/>
    </row>
    <row r="52" spans="1:10" ht="12.75">
      <c r="A52" s="16"/>
      <c r="B52" s="1"/>
      <c r="C52" s="1"/>
      <c r="D52" s="1"/>
      <c r="E52" s="1"/>
      <c r="F52" s="1"/>
      <c r="G52" s="1"/>
      <c r="H52" s="1"/>
      <c r="I52" s="1"/>
      <c r="J52" s="15"/>
    </row>
    <row r="53" spans="1:10" ht="12.75">
      <c r="A53" s="16"/>
      <c r="B53" s="1"/>
      <c r="C53" s="1"/>
      <c r="D53" s="1"/>
      <c r="E53" s="1"/>
      <c r="F53" s="1"/>
      <c r="G53" s="1"/>
      <c r="H53" s="1"/>
      <c r="I53" s="1"/>
      <c r="J53" s="15"/>
    </row>
    <row r="54" spans="1:10" ht="12.75">
      <c r="A54" s="16"/>
      <c r="B54" s="1"/>
      <c r="C54" s="1"/>
      <c r="D54" s="1"/>
      <c r="E54" s="1"/>
      <c r="F54" s="1"/>
      <c r="G54" s="1"/>
      <c r="H54" s="1"/>
      <c r="I54" s="1"/>
      <c r="J54" s="15"/>
    </row>
    <row r="55" spans="1:10" ht="12.75">
      <c r="A55" s="16"/>
      <c r="B55" s="1"/>
      <c r="C55" s="1"/>
      <c r="D55" s="1"/>
      <c r="E55" s="1"/>
      <c r="F55" s="1"/>
      <c r="G55" s="1"/>
      <c r="H55" s="1"/>
      <c r="I55" s="1"/>
      <c r="J55" s="15"/>
    </row>
    <row r="56" spans="1:10" ht="12.75">
      <c r="A56" s="16"/>
      <c r="B56" s="1"/>
      <c r="C56" s="1"/>
      <c r="D56" s="1"/>
      <c r="E56" s="1"/>
      <c r="F56" s="1"/>
      <c r="G56" s="1"/>
      <c r="H56" s="1"/>
      <c r="I56" s="1"/>
      <c r="J56" s="15"/>
    </row>
    <row r="57" spans="1:10" ht="12.75">
      <c r="A57" s="16"/>
      <c r="B57" s="1"/>
      <c r="C57" s="1"/>
      <c r="D57" s="1"/>
      <c r="E57" s="1"/>
      <c r="F57" s="1"/>
      <c r="G57" s="1"/>
      <c r="H57" s="1"/>
      <c r="I57" s="1"/>
      <c r="J57" s="15"/>
    </row>
    <row r="58" spans="1:10" ht="12.75">
      <c r="A58" s="16"/>
      <c r="B58" s="1"/>
      <c r="C58" s="1"/>
      <c r="D58" s="1"/>
      <c r="E58" s="1"/>
      <c r="F58" s="1"/>
      <c r="G58" s="1"/>
      <c r="H58" s="1"/>
      <c r="I58" s="1"/>
      <c r="J58" s="15"/>
    </row>
    <row r="59" spans="1:10" ht="12.75">
      <c r="A59" s="16"/>
      <c r="B59" s="1"/>
      <c r="C59" s="1"/>
      <c r="D59" s="1"/>
      <c r="E59" s="1"/>
      <c r="F59" s="1"/>
      <c r="G59" s="1"/>
      <c r="H59" s="1"/>
      <c r="I59" s="1"/>
      <c r="J59" s="15"/>
    </row>
    <row r="60" spans="1:10" ht="12.75">
      <c r="A60" s="16"/>
      <c r="B60" s="1"/>
      <c r="C60" s="1"/>
      <c r="D60" s="1"/>
      <c r="E60" s="1"/>
      <c r="F60" s="1"/>
      <c r="G60" s="1"/>
      <c r="H60" s="1"/>
      <c r="I60" s="1"/>
      <c r="J60" s="15"/>
    </row>
    <row r="61" spans="1:10" ht="12" customHeight="1">
      <c r="A61" s="465"/>
      <c r="B61" s="466"/>
      <c r="C61" s="1"/>
      <c r="D61" s="1"/>
      <c r="E61" s="1"/>
      <c r="F61" s="1"/>
      <c r="G61" s="1"/>
      <c r="H61" s="1"/>
      <c r="I61" s="1"/>
      <c r="J61" s="15"/>
    </row>
    <row r="62" spans="1:10" ht="15">
      <c r="A62" s="465" t="s">
        <v>287</v>
      </c>
      <c r="B62" s="466"/>
      <c r="C62" s="1"/>
      <c r="D62" s="1"/>
      <c r="E62" s="1"/>
      <c r="F62" s="1"/>
      <c r="G62" s="1"/>
      <c r="H62" s="1"/>
      <c r="I62" s="1"/>
      <c r="J62" s="15"/>
    </row>
    <row r="63" spans="1:10" ht="12.75">
      <c r="A63" s="50"/>
      <c r="B63" s="51"/>
      <c r="C63" s="51"/>
      <c r="D63" s="51"/>
      <c r="E63" s="51"/>
      <c r="F63" s="51"/>
      <c r="G63" s="51"/>
      <c r="H63" s="51"/>
      <c r="I63" s="51"/>
      <c r="J63" s="52"/>
    </row>
  </sheetData>
  <mergeCells count="7">
    <mergeCell ref="A62:B62"/>
    <mergeCell ref="A2:J2"/>
    <mergeCell ref="A22:J24"/>
    <mergeCell ref="A61:B61"/>
    <mergeCell ref="A25:J25"/>
    <mergeCell ref="A3:J3"/>
    <mergeCell ref="A4:J4"/>
  </mergeCells>
  <printOptions horizontalCentered="1"/>
  <pageMargins left="0.37" right="0.36" top="0.4" bottom="0.61" header="0.5905511811023623" footer="0.61"/>
  <pageSetup horizontalDpi="1200" verticalDpi="1200" orientation="portrait" paperSize="9" scale="85" r:id="rId4"/>
  <legacyDrawing r:id="rId3"/>
  <oleObjects>
    <oleObject progId="MSPhotoEd.3" shapeId="570951" r:id="rId1"/>
    <oleObject progId="Word.Picture.8" shapeId="570953" r:id="rId2"/>
  </oleObjects>
</worksheet>
</file>

<file path=xl/worksheets/sheet10.xml><?xml version="1.0" encoding="utf-8"?>
<worksheet xmlns="http://schemas.openxmlformats.org/spreadsheetml/2006/main" xmlns:r="http://schemas.openxmlformats.org/officeDocument/2006/relationships">
  <dimension ref="A1:M93"/>
  <sheetViews>
    <sheetView workbookViewId="0" topLeftCell="A1">
      <selection activeCell="A17" sqref="A17"/>
    </sheetView>
  </sheetViews>
  <sheetFormatPr defaultColWidth="9.140625" defaultRowHeight="12.75"/>
  <cols>
    <col min="1" max="2" width="9.7109375" style="11" customWidth="1"/>
    <col min="3" max="3" width="11.28125" style="11" bestFit="1" customWidth="1"/>
    <col min="4" max="5" width="9.7109375" style="11" customWidth="1"/>
    <col min="6" max="6" width="10.140625" style="11" customWidth="1"/>
    <col min="7" max="7" width="9.421875" style="11" customWidth="1"/>
    <col min="8" max="8" width="9.7109375" style="11" customWidth="1"/>
    <col min="9" max="9" width="9.8515625" style="11" customWidth="1"/>
    <col min="10" max="10" width="9.7109375" style="11" customWidth="1"/>
    <col min="11" max="11" width="11.57421875" style="11" customWidth="1"/>
    <col min="12" max="16384" width="11.421875" style="11" customWidth="1"/>
  </cols>
  <sheetData>
    <row r="1" spans="1:11" ht="15.75">
      <c r="A1" s="559" t="s">
        <v>145</v>
      </c>
      <c r="B1" s="559"/>
      <c r="C1" s="559"/>
      <c r="D1" s="559"/>
      <c r="E1" s="559"/>
      <c r="F1" s="559"/>
      <c r="G1" s="559"/>
      <c r="H1" s="559"/>
      <c r="I1" s="559"/>
      <c r="J1" s="559"/>
      <c r="K1" s="559"/>
    </row>
    <row r="2" spans="1:11" ht="15">
      <c r="A2" s="8"/>
      <c r="B2" s="9"/>
      <c r="C2" s="9"/>
      <c r="D2" s="10"/>
      <c r="E2" s="10"/>
      <c r="F2" s="10"/>
      <c r="G2" s="10"/>
      <c r="H2" s="10"/>
      <c r="I2" s="10"/>
      <c r="J2" s="10"/>
      <c r="K2" s="9"/>
    </row>
    <row r="4" spans="1:11" ht="14.25">
      <c r="A4" s="403" t="s">
        <v>3</v>
      </c>
      <c r="B4" s="560">
        <v>2014</v>
      </c>
      <c r="C4" s="561"/>
      <c r="D4" s="562"/>
      <c r="E4" s="560">
        <v>2013</v>
      </c>
      <c r="F4" s="561"/>
      <c r="G4" s="562"/>
      <c r="H4" s="560" t="s">
        <v>4</v>
      </c>
      <c r="I4" s="562"/>
      <c r="J4" s="560" t="s">
        <v>5</v>
      </c>
      <c r="K4" s="561"/>
    </row>
    <row r="5" spans="1:11" ht="14.25">
      <c r="A5" s="404"/>
      <c r="B5" s="159" t="s">
        <v>7</v>
      </c>
      <c r="C5" s="160" t="s">
        <v>6</v>
      </c>
      <c r="D5" s="161" t="s">
        <v>8</v>
      </c>
      <c r="E5" s="159" t="s">
        <v>7</v>
      </c>
      <c r="F5" s="160" t="s">
        <v>6</v>
      </c>
      <c r="G5" s="161" t="s">
        <v>8</v>
      </c>
      <c r="H5" s="159" t="s">
        <v>7</v>
      </c>
      <c r="I5" s="160" t="s">
        <v>6</v>
      </c>
      <c r="J5" s="159" t="s">
        <v>7</v>
      </c>
      <c r="K5" s="160" t="s">
        <v>6</v>
      </c>
    </row>
    <row r="6" spans="1:11" ht="14.25">
      <c r="A6" s="37" t="s">
        <v>9</v>
      </c>
      <c r="B6" s="14">
        <v>339097</v>
      </c>
      <c r="C6" s="14">
        <v>2545500</v>
      </c>
      <c r="D6" s="38">
        <f aca="true" t="shared" si="0" ref="D6:D17">(B6*1000)/C6</f>
        <v>133.2142997446474</v>
      </c>
      <c r="E6" s="14">
        <v>468505</v>
      </c>
      <c r="F6" s="14">
        <v>2352900</v>
      </c>
      <c r="G6" s="38">
        <f aca="true" t="shared" si="1" ref="G6:G18">(E6*1000)/F6</f>
        <v>199.1181095669174</v>
      </c>
      <c r="H6" s="5">
        <f>(E19-E13+B6)</f>
        <v>2202686</v>
      </c>
      <c r="I6" s="5">
        <f>(F19-F13+C6)</f>
        <v>15556616.666666666</v>
      </c>
      <c r="J6" s="5">
        <f>(E12+E19-E6+B6)</f>
        <v>4452829</v>
      </c>
      <c r="K6" s="5">
        <f>(F12+F19-F6+C6)</f>
        <v>28511716.666666664</v>
      </c>
    </row>
    <row r="7" spans="1:11" ht="14.25">
      <c r="A7" s="37" t="s">
        <v>10</v>
      </c>
      <c r="B7" s="14">
        <v>362061</v>
      </c>
      <c r="C7" s="14">
        <v>2602850</v>
      </c>
      <c r="D7" s="38">
        <f t="shared" si="0"/>
        <v>139.1017538467449</v>
      </c>
      <c r="E7" s="14">
        <v>362447</v>
      </c>
      <c r="F7" s="14">
        <v>1897383.3333333333</v>
      </c>
      <c r="G7" s="38">
        <f t="shared" si="1"/>
        <v>191.0246567641401</v>
      </c>
      <c r="H7" s="5">
        <f aca="true" t="shared" si="2" ref="H7:I9">(H6-E14+B7)</f>
        <v>2206721</v>
      </c>
      <c r="I7" s="5">
        <f t="shared" si="2"/>
        <v>15760900</v>
      </c>
      <c r="J7" s="5">
        <f aca="true" t="shared" si="3" ref="J7:K9">(J6-E7+B7)</f>
        <v>4452443</v>
      </c>
      <c r="K7" s="5">
        <f t="shared" si="3"/>
        <v>29217183.333333332</v>
      </c>
    </row>
    <row r="8" spans="1:11" ht="14.25">
      <c r="A8" s="37" t="s">
        <v>11</v>
      </c>
      <c r="B8" s="14">
        <v>409264</v>
      </c>
      <c r="C8" s="14">
        <v>2556116.6666666665</v>
      </c>
      <c r="D8" s="38">
        <f t="shared" si="0"/>
        <v>160.11162766436067</v>
      </c>
      <c r="E8" s="14">
        <v>423579</v>
      </c>
      <c r="F8" s="14">
        <v>2296950</v>
      </c>
      <c r="G8" s="38">
        <f t="shared" si="1"/>
        <v>184.40932540978253</v>
      </c>
      <c r="H8" s="5">
        <f t="shared" si="2"/>
        <v>2258392</v>
      </c>
      <c r="I8" s="5">
        <f t="shared" si="2"/>
        <v>15856600</v>
      </c>
      <c r="J8" s="5">
        <f t="shared" si="3"/>
        <v>4438128</v>
      </c>
      <c r="K8" s="5">
        <f t="shared" si="3"/>
        <v>29476350</v>
      </c>
    </row>
    <row r="9" spans="1:11" ht="14.25">
      <c r="A9" s="37" t="s">
        <v>12</v>
      </c>
      <c r="B9" s="5">
        <v>500838</v>
      </c>
      <c r="C9" s="5">
        <v>2863850</v>
      </c>
      <c r="D9" s="38">
        <f t="shared" si="0"/>
        <v>174.88276271452764</v>
      </c>
      <c r="E9" s="5">
        <v>432854</v>
      </c>
      <c r="F9" s="5">
        <v>2458433.3333333335</v>
      </c>
      <c r="G9" s="38">
        <f t="shared" si="1"/>
        <v>176.0690412593386</v>
      </c>
      <c r="H9" s="5">
        <f t="shared" si="2"/>
        <v>2334522</v>
      </c>
      <c r="I9" s="5">
        <f t="shared" si="2"/>
        <v>15803116.666666666</v>
      </c>
      <c r="J9" s="5">
        <f t="shared" si="3"/>
        <v>4506112</v>
      </c>
      <c r="K9" s="5">
        <f t="shared" si="3"/>
        <v>29881766.666666668</v>
      </c>
    </row>
    <row r="10" spans="1:11" ht="14.25">
      <c r="A10" s="37" t="s">
        <v>13</v>
      </c>
      <c r="B10" s="5">
        <v>503699</v>
      </c>
      <c r="C10" s="5">
        <v>2692600</v>
      </c>
      <c r="D10" s="38">
        <f t="shared" si="0"/>
        <v>187.06788977196763</v>
      </c>
      <c r="E10" s="5">
        <v>397769</v>
      </c>
      <c r="F10" s="5">
        <v>2295983.3333333335</v>
      </c>
      <c r="G10" s="38">
        <f t="shared" si="1"/>
        <v>173.24559556907352</v>
      </c>
      <c r="H10" s="5">
        <f>(H9-E17+B10)</f>
        <v>2461416</v>
      </c>
      <c r="I10" s="5">
        <f>(I9-F17+C10)</f>
        <v>15783933.333333332</v>
      </c>
      <c r="J10" s="5">
        <f>(J9-E10+B10)</f>
        <v>4612042</v>
      </c>
      <c r="K10" s="5">
        <f>(K9-F10+C10)</f>
        <v>30278383.333333336</v>
      </c>
    </row>
    <row r="11" spans="1:11" ht="14.25">
      <c r="A11" s="37" t="s">
        <v>14</v>
      </c>
      <c r="B11" s="5">
        <v>498929</v>
      </c>
      <c r="C11" s="5">
        <v>2622166.6666666665</v>
      </c>
      <c r="D11" s="38">
        <f t="shared" si="0"/>
        <v>190.27356511790506</v>
      </c>
      <c r="E11" s="5">
        <v>339029</v>
      </c>
      <c r="F11" s="5">
        <v>2083600</v>
      </c>
      <c r="G11" s="38">
        <f t="shared" si="1"/>
        <v>162.71309272413131</v>
      </c>
      <c r="H11" s="5">
        <f>(H10-E18+B11)</f>
        <v>2613888</v>
      </c>
      <c r="I11" s="5">
        <f>(I10-F18+C11)</f>
        <v>15883083.333333332</v>
      </c>
      <c r="J11" s="5">
        <f>(J10-E11+B11)</f>
        <v>4771942</v>
      </c>
      <c r="K11" s="5">
        <f>(K10-F11+C11)</f>
        <v>30816950.000000004</v>
      </c>
    </row>
    <row r="12" spans="1:11" ht="14.25">
      <c r="A12" s="405" t="s">
        <v>15</v>
      </c>
      <c r="B12" s="39">
        <f>SUM(B6:B11)</f>
        <v>2613888</v>
      </c>
      <c r="C12" s="40">
        <f>SUM(C6:C11)</f>
        <v>15883083.333333332</v>
      </c>
      <c r="D12" s="121">
        <f t="shared" si="0"/>
        <v>164.57056511907325</v>
      </c>
      <c r="E12" s="39">
        <f>SUM(E6:E11)</f>
        <v>2424183</v>
      </c>
      <c r="F12" s="40">
        <f>SUM(F6:F11)</f>
        <v>13385250</v>
      </c>
      <c r="G12" s="121">
        <f t="shared" si="1"/>
        <v>181.10853364711156</v>
      </c>
      <c r="H12" s="5"/>
      <c r="I12" s="5"/>
      <c r="J12" s="5"/>
      <c r="K12" s="5"/>
    </row>
    <row r="13" spans="1:13" ht="14.25">
      <c r="A13" s="37" t="s">
        <v>16</v>
      </c>
      <c r="B13" s="14">
        <v>521650</v>
      </c>
      <c r="C13" s="14">
        <v>2769383.3333333335</v>
      </c>
      <c r="D13" s="38">
        <f t="shared" si="0"/>
        <v>188.36323369221788</v>
      </c>
      <c r="E13" s="14">
        <v>294465</v>
      </c>
      <c r="F13" s="14">
        <v>1922750</v>
      </c>
      <c r="G13" s="38">
        <f t="shared" si="1"/>
        <v>153.14783513197244</v>
      </c>
      <c r="H13" s="5">
        <f>(H11-E6+B13)</f>
        <v>2667033</v>
      </c>
      <c r="I13" s="5">
        <f>(I11-F6+C13)</f>
        <v>16299566.666666666</v>
      </c>
      <c r="J13" s="5">
        <f>(J11-E13+B13)</f>
        <v>4999127</v>
      </c>
      <c r="K13" s="5">
        <f>(K11-F13+C13)</f>
        <v>31663583.333333336</v>
      </c>
      <c r="L13" s="110"/>
      <c r="M13" s="110"/>
    </row>
    <row r="14" spans="1:11" ht="14.25">
      <c r="A14" s="37" t="s">
        <v>17</v>
      </c>
      <c r="B14" s="14">
        <v>510657</v>
      </c>
      <c r="C14" s="14">
        <v>2689733.3333333335</v>
      </c>
      <c r="D14" s="38">
        <f t="shared" si="0"/>
        <v>189.85413671739454</v>
      </c>
      <c r="E14" s="14">
        <v>358026</v>
      </c>
      <c r="F14" s="14">
        <v>2398566.6666666665</v>
      </c>
      <c r="G14" s="38">
        <f t="shared" si="1"/>
        <v>149.26664535764417</v>
      </c>
      <c r="H14" s="5">
        <f aca="true" t="shared" si="4" ref="H14:I16">(H13-E7+B14)</f>
        <v>2815243</v>
      </c>
      <c r="I14" s="5">
        <f t="shared" si="4"/>
        <v>17091916.666666664</v>
      </c>
      <c r="J14" s="5">
        <f aca="true" t="shared" si="5" ref="J14:K16">(J13-E14+B14)</f>
        <v>5151758</v>
      </c>
      <c r="K14" s="5">
        <f t="shared" si="5"/>
        <v>31954750</v>
      </c>
    </row>
    <row r="15" spans="1:11" ht="14.25">
      <c r="A15" s="37" t="s">
        <v>18</v>
      </c>
      <c r="B15" s="5">
        <v>554941</v>
      </c>
      <c r="C15" s="5">
        <v>2763133.3333333335</v>
      </c>
      <c r="D15" s="38">
        <f t="shared" si="0"/>
        <v>200.83757569908556</v>
      </c>
      <c r="E15" s="5">
        <v>357593</v>
      </c>
      <c r="F15" s="5">
        <v>2460416.6666666665</v>
      </c>
      <c r="G15" s="38">
        <f t="shared" si="1"/>
        <v>145.33839119390348</v>
      </c>
      <c r="H15" s="5">
        <f t="shared" si="4"/>
        <v>2946605</v>
      </c>
      <c r="I15" s="5">
        <f t="shared" si="4"/>
        <v>17558099.999999996</v>
      </c>
      <c r="J15" s="5">
        <f t="shared" si="5"/>
        <v>5349106</v>
      </c>
      <c r="K15" s="5">
        <f t="shared" si="5"/>
        <v>32257466.666666664</v>
      </c>
    </row>
    <row r="16" spans="1:12" ht="14.25">
      <c r="A16" s="37" t="s">
        <v>19</v>
      </c>
      <c r="B16" s="5">
        <v>643800</v>
      </c>
      <c r="C16" s="5">
        <v>3094300</v>
      </c>
      <c r="D16" s="38">
        <f t="shared" si="0"/>
        <v>208.05998125585754</v>
      </c>
      <c r="E16" s="5">
        <v>424708</v>
      </c>
      <c r="F16" s="5">
        <v>2917333.3333333335</v>
      </c>
      <c r="G16" s="38">
        <f t="shared" si="1"/>
        <v>145.5808957952468</v>
      </c>
      <c r="H16" s="5">
        <f t="shared" si="4"/>
        <v>3157551</v>
      </c>
      <c r="I16" s="5">
        <f t="shared" si="4"/>
        <v>18193966.666666664</v>
      </c>
      <c r="J16" s="5">
        <f t="shared" si="5"/>
        <v>5568198</v>
      </c>
      <c r="K16" s="5">
        <f t="shared" si="5"/>
        <v>32434433.333333332</v>
      </c>
      <c r="L16" s="110"/>
    </row>
    <row r="17" spans="1:11" ht="14.25">
      <c r="A17" s="37" t="s">
        <v>20</v>
      </c>
      <c r="B17" s="5">
        <v>573103</v>
      </c>
      <c r="C17" s="5">
        <v>2864083.3333333335</v>
      </c>
      <c r="D17" s="38">
        <f t="shared" si="0"/>
        <v>200.0999738136111</v>
      </c>
      <c r="E17" s="5">
        <v>376805</v>
      </c>
      <c r="F17" s="5">
        <v>2711783.3333333335</v>
      </c>
      <c r="G17" s="38">
        <f t="shared" si="1"/>
        <v>138.9509978058719</v>
      </c>
      <c r="H17" s="5">
        <f>(H16-E10+B17)</f>
        <v>3332885</v>
      </c>
      <c r="I17" s="5">
        <f>(I16-F10+C17)</f>
        <v>18762066.666666664</v>
      </c>
      <c r="J17" s="5">
        <f>(J16-E17+B17)</f>
        <v>5764496</v>
      </c>
      <c r="K17" s="5">
        <f>(K16-F17+C17)</f>
        <v>32586733.333333332</v>
      </c>
    </row>
    <row r="18" spans="1:11" ht="14.25">
      <c r="A18" s="37" t="s">
        <v>21</v>
      </c>
      <c r="B18" s="5"/>
      <c r="C18" s="5"/>
      <c r="D18" s="337"/>
      <c r="E18" s="5">
        <v>346457</v>
      </c>
      <c r="F18" s="5">
        <v>2523016.6666666665</v>
      </c>
      <c r="G18" s="337">
        <f t="shared" si="1"/>
        <v>137.31855384757665</v>
      </c>
      <c r="H18" s="5"/>
      <c r="I18" s="5"/>
      <c r="J18" s="5"/>
      <c r="K18" s="5"/>
    </row>
    <row r="19" spans="1:11" ht="14.25">
      <c r="A19" s="405" t="s">
        <v>15</v>
      </c>
      <c r="B19" s="39">
        <f>SUM(B13:B18)</f>
        <v>2804151</v>
      </c>
      <c r="C19" s="40">
        <f>SUM(C13:C18)</f>
        <v>14180633.333333334</v>
      </c>
      <c r="D19" s="121">
        <f>(B19*1000)/C19</f>
        <v>197.7451171668402</v>
      </c>
      <c r="E19" s="39">
        <f>SUM(E13:E18)</f>
        <v>2158054</v>
      </c>
      <c r="F19" s="42">
        <f>SUM(F13:F18)</f>
        <v>14933866.666666666</v>
      </c>
      <c r="G19" s="125">
        <f>(E19*1000)/F19</f>
        <v>144.5073836648691</v>
      </c>
      <c r="H19" s="43"/>
      <c r="I19" s="43"/>
      <c r="J19" s="43"/>
      <c r="K19" s="43"/>
    </row>
    <row r="20" spans="1:11" ht="14.25">
      <c r="A20" s="405" t="s">
        <v>2</v>
      </c>
      <c r="B20" s="123">
        <f>SUM(B19,B12)</f>
        <v>5418039</v>
      </c>
      <c r="C20" s="122">
        <f>SUM(C19,C12)</f>
        <v>30063716.666666664</v>
      </c>
      <c r="D20" s="124">
        <f>(B20*1000)/C20</f>
        <v>180.21853585412762</v>
      </c>
      <c r="E20" s="40">
        <f>SUM(E19,E12)</f>
        <v>4582237</v>
      </c>
      <c r="F20" s="40">
        <f>SUM(F19,F12)</f>
        <v>28319116.666666664</v>
      </c>
      <c r="G20" s="41">
        <f>(E20*1000)/F20</f>
        <v>161.8072009072788</v>
      </c>
      <c r="H20" s="44"/>
      <c r="I20" s="44"/>
      <c r="J20" s="44"/>
      <c r="K20" s="44"/>
    </row>
    <row r="21" spans="1:11" ht="14.25">
      <c r="A21" s="4" t="s">
        <v>155</v>
      </c>
      <c r="B21" s="7"/>
      <c r="C21" s="7"/>
      <c r="D21" s="3"/>
      <c r="E21" s="6"/>
      <c r="F21" s="6"/>
      <c r="G21" s="3"/>
      <c r="H21" s="3"/>
      <c r="I21" s="3"/>
      <c r="J21" s="3"/>
      <c r="K21" s="3"/>
    </row>
    <row r="22" spans="1:11" ht="14.25">
      <c r="A22" s="4" t="s">
        <v>82</v>
      </c>
      <c r="B22" s="7"/>
      <c r="C22" s="7"/>
      <c r="D22" s="3"/>
      <c r="E22" s="6"/>
      <c r="F22" s="6"/>
      <c r="G22" s="3"/>
      <c r="H22" s="3"/>
      <c r="I22" s="3"/>
      <c r="J22" s="3"/>
      <c r="K22" s="3"/>
    </row>
    <row r="23" spans="1:11" ht="14.25">
      <c r="A23" s="4" t="s">
        <v>83</v>
      </c>
      <c r="B23" s="7"/>
      <c r="C23" s="7"/>
      <c r="D23" s="3"/>
      <c r="E23" s="3"/>
      <c r="F23" s="3"/>
      <c r="G23" s="3"/>
      <c r="H23" s="3"/>
      <c r="I23" s="4"/>
      <c r="J23" s="4"/>
      <c r="K23" s="4"/>
    </row>
    <row r="24" spans="1:11" ht="14.25">
      <c r="A24" s="4" t="s">
        <v>81</v>
      </c>
      <c r="B24" s="7"/>
      <c r="C24" s="7"/>
      <c r="D24" s="3"/>
      <c r="E24" s="3"/>
      <c r="F24" s="3"/>
      <c r="G24" s="3"/>
      <c r="H24" s="3"/>
      <c r="I24" s="4"/>
      <c r="J24" s="4"/>
      <c r="K24" s="4"/>
    </row>
    <row r="25" spans="1:3" ht="14.25">
      <c r="A25" s="7"/>
      <c r="B25" s="7"/>
      <c r="C25" s="7"/>
    </row>
    <row r="26" spans="1:11" ht="14.2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</row>
    <row r="27" spans="1:11" ht="14.2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</row>
    <row r="28" spans="1:11" ht="14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</row>
    <row r="29" spans="1:11" ht="14.2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</row>
    <row r="30" spans="1:11" ht="14.2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</row>
    <row r="31" spans="1:11" ht="14.2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</row>
    <row r="32" spans="1:11" ht="14.2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</row>
    <row r="33" spans="1:11" ht="14.2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</row>
    <row r="34" spans="1:11" ht="14.2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</row>
    <row r="35" spans="1:11" ht="14.2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</row>
    <row r="36" spans="1:11" ht="14.2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</row>
    <row r="37" spans="1:11" ht="14.2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</row>
    <row r="38" spans="1:11" ht="14.2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</row>
    <row r="39" spans="1:11" ht="14.2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</row>
    <row r="40" spans="1:11" ht="14.2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</row>
    <row r="41" spans="1:11" ht="14.2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</row>
    <row r="42" spans="1:11" ht="14.2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</row>
    <row r="43" spans="1:11" ht="14.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</row>
    <row r="44" spans="1:11" ht="14.2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</row>
    <row r="45" spans="1:11" ht="14.2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</row>
    <row r="46" spans="1:11" ht="14.2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</row>
    <row r="47" spans="1:11" ht="14.2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</row>
    <row r="48" spans="1:11" ht="14.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</row>
    <row r="49" spans="1:11" ht="14.2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</row>
    <row r="50" spans="1:11" ht="14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</row>
    <row r="51" spans="1:11" ht="14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</row>
    <row r="52" spans="1:11" ht="14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</row>
    <row r="53" spans="1:11" ht="14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</row>
    <row r="54" spans="1:11" ht="14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</row>
    <row r="55" spans="1:11" ht="14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</row>
    <row r="56" spans="1:11" ht="14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</row>
    <row r="57" spans="1:11" ht="14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</row>
    <row r="58" spans="1:11" ht="14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1:11" ht="14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ht="14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</row>
    <row r="61" spans="1:11" ht="14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</row>
    <row r="62" spans="1:11" ht="14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</row>
    <row r="63" spans="1:11" ht="14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</row>
    <row r="64" spans="1:11" ht="14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</row>
    <row r="65" spans="1:11" ht="14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</row>
    <row r="66" spans="1:11" ht="14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</row>
    <row r="67" spans="1:11" ht="14.2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</row>
    <row r="68" spans="1:11" ht="14.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</row>
    <row r="69" spans="1:11" ht="14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</row>
    <row r="70" spans="1:11" ht="14.2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</row>
    <row r="71" spans="1:11" ht="14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</row>
    <row r="72" spans="1:11" ht="14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</row>
    <row r="73" spans="1:11" ht="14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</row>
    <row r="74" spans="1:11" ht="14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</row>
    <row r="75" spans="1:11" ht="14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</row>
    <row r="76" spans="1:11" ht="14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</row>
    <row r="77" spans="1:11" ht="14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</row>
    <row r="78" spans="1:11" ht="14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</row>
    <row r="79" spans="1:11" ht="14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</row>
    <row r="80" spans="1:11" ht="14.2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</row>
    <row r="81" spans="1:11" ht="14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</row>
    <row r="82" spans="1:11" ht="14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</row>
    <row r="83" spans="1:11" ht="14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</row>
    <row r="84" spans="1:11" ht="14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</row>
    <row r="85" spans="1:11" ht="14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</row>
    <row r="86" spans="1:11" ht="14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</row>
    <row r="87" spans="1:11" ht="14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</row>
    <row r="88" spans="1:11" ht="14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</row>
    <row r="89" spans="1:11" ht="14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</row>
    <row r="90" spans="1:11" ht="14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</row>
    <row r="91" spans="1:11" ht="14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</row>
    <row r="92" spans="1:11" ht="14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</row>
    <row r="93" spans="1:11" ht="14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</row>
  </sheetData>
  <mergeCells count="5">
    <mergeCell ref="A1:K1"/>
    <mergeCell ref="B4:D4"/>
    <mergeCell ref="E4:G4"/>
    <mergeCell ref="H4:I4"/>
    <mergeCell ref="J4:K4"/>
  </mergeCells>
  <printOptions horizontalCentered="1"/>
  <pageMargins left="0.07874015748031496" right="0.07874015748031496" top="0.5905511811023623" bottom="0.5905511811023623" header="0.5118110236220472" footer="0.5118110236220472"/>
  <pageSetup horizontalDpi="600" verticalDpi="600" orientation="portrait" paperSize="9" scale="90" r:id="rId2"/>
  <ignoredErrors>
    <ignoredError sqref="D12 D20 D14 D18:D19" formula="1"/>
  </ignoredError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94"/>
  <sheetViews>
    <sheetView workbookViewId="0" topLeftCell="A1">
      <selection activeCell="A17" sqref="A17"/>
    </sheetView>
  </sheetViews>
  <sheetFormatPr defaultColWidth="9.140625" defaultRowHeight="12.75"/>
  <cols>
    <col min="1" max="10" width="9.7109375" style="11" customWidth="1"/>
    <col min="11" max="11" width="11.7109375" style="11" customWidth="1"/>
    <col min="12" max="16384" width="11.421875" style="11" customWidth="1"/>
  </cols>
  <sheetData>
    <row r="1" spans="1:11" ht="15.75">
      <c r="A1" s="559" t="s">
        <v>22</v>
      </c>
      <c r="B1" s="559"/>
      <c r="C1" s="559"/>
      <c r="D1" s="559"/>
      <c r="E1" s="559"/>
      <c r="F1" s="559"/>
      <c r="G1" s="559"/>
      <c r="H1" s="559"/>
      <c r="I1" s="559"/>
      <c r="J1" s="559"/>
      <c r="K1" s="559"/>
    </row>
    <row r="2" spans="1:11" ht="15">
      <c r="A2" s="8"/>
      <c r="B2" s="9"/>
      <c r="C2" s="9"/>
      <c r="D2" s="10"/>
      <c r="E2" s="10"/>
      <c r="F2" s="10"/>
      <c r="G2" s="10"/>
      <c r="H2" s="10"/>
      <c r="I2" s="10"/>
      <c r="J2" s="10"/>
      <c r="K2" s="9"/>
    </row>
    <row r="4" spans="1:11" ht="14.25">
      <c r="A4" s="403" t="s">
        <v>3</v>
      </c>
      <c r="B4" s="560">
        <v>2014</v>
      </c>
      <c r="C4" s="561"/>
      <c r="D4" s="562"/>
      <c r="E4" s="560">
        <v>2013</v>
      </c>
      <c r="F4" s="561"/>
      <c r="G4" s="562"/>
      <c r="H4" s="560" t="s">
        <v>4</v>
      </c>
      <c r="I4" s="562"/>
      <c r="J4" s="560" t="s">
        <v>5</v>
      </c>
      <c r="K4" s="561"/>
    </row>
    <row r="5" spans="1:11" ht="14.25">
      <c r="A5" s="404"/>
      <c r="B5" s="159" t="s">
        <v>7</v>
      </c>
      <c r="C5" s="160" t="s">
        <v>6</v>
      </c>
      <c r="D5" s="160" t="s">
        <v>8</v>
      </c>
      <c r="E5" s="159" t="s">
        <v>7</v>
      </c>
      <c r="F5" s="160" t="s">
        <v>6</v>
      </c>
      <c r="G5" s="160" t="s">
        <v>8</v>
      </c>
      <c r="H5" s="159" t="s">
        <v>7</v>
      </c>
      <c r="I5" s="161" t="s">
        <v>6</v>
      </c>
      <c r="J5" s="160" t="s">
        <v>7</v>
      </c>
      <c r="K5" s="160" t="s">
        <v>6</v>
      </c>
    </row>
    <row r="6" spans="1:11" ht="14.25">
      <c r="A6" s="37" t="s">
        <v>9</v>
      </c>
      <c r="B6" s="5">
        <v>48347</v>
      </c>
      <c r="C6" s="5">
        <v>284700</v>
      </c>
      <c r="D6" s="38">
        <f aca="true" t="shared" si="0" ref="D6:D11">(B6*1000)/C6</f>
        <v>169.8173515981735</v>
      </c>
      <c r="E6" s="5">
        <v>54570</v>
      </c>
      <c r="F6" s="5">
        <v>278503.3333333333</v>
      </c>
      <c r="G6" s="38">
        <f aca="true" t="shared" si="1" ref="G6:G19">(E6*1000)/F6</f>
        <v>195.94020418666446</v>
      </c>
      <c r="H6" s="5">
        <f>(E19-E13+B6)</f>
        <v>314780</v>
      </c>
      <c r="I6" s="5">
        <f>(F19-F13+C6)</f>
        <v>1747286.6666666665</v>
      </c>
      <c r="J6" s="5">
        <f>(E12+E19-E6+B6)</f>
        <v>643543</v>
      </c>
      <c r="K6" s="5">
        <f>(F12+F19-F6+C6)</f>
        <v>3463416.6666666665</v>
      </c>
    </row>
    <row r="7" spans="1:12" ht="14.25">
      <c r="A7" s="37" t="s">
        <v>10</v>
      </c>
      <c r="B7" s="5">
        <v>41030</v>
      </c>
      <c r="C7" s="5">
        <v>246653.33333333334</v>
      </c>
      <c r="D7" s="38">
        <f t="shared" si="0"/>
        <v>166.3468295583545</v>
      </c>
      <c r="E7" s="5">
        <v>50756</v>
      </c>
      <c r="F7" s="5">
        <v>246350</v>
      </c>
      <c r="G7" s="38">
        <f t="shared" si="1"/>
        <v>206.0320681956566</v>
      </c>
      <c r="H7" s="5">
        <f aca="true" t="shared" si="2" ref="H7:I9">(H6-E14+B7)</f>
        <v>309444</v>
      </c>
      <c r="I7" s="5">
        <f t="shared" si="2"/>
        <v>1736973.333333333</v>
      </c>
      <c r="J7" s="5">
        <f aca="true" t="shared" si="3" ref="J7:K9">(J6-E7+B7)</f>
        <v>633817</v>
      </c>
      <c r="K7" s="5">
        <f t="shared" si="3"/>
        <v>3463720</v>
      </c>
      <c r="L7" s="110"/>
    </row>
    <row r="8" spans="1:11" ht="14.25">
      <c r="A8" s="37" t="s">
        <v>11</v>
      </c>
      <c r="B8" s="5">
        <v>37647</v>
      </c>
      <c r="C8" s="5">
        <v>225203.33333333334</v>
      </c>
      <c r="D8" s="38">
        <f t="shared" si="0"/>
        <v>167.16892881988127</v>
      </c>
      <c r="E8" s="5">
        <v>57662</v>
      </c>
      <c r="F8" s="5">
        <v>305110</v>
      </c>
      <c r="G8" s="38">
        <f t="shared" si="1"/>
        <v>188.98757825046704</v>
      </c>
      <c r="H8" s="5">
        <f t="shared" si="2"/>
        <v>284765</v>
      </c>
      <c r="I8" s="5">
        <f t="shared" si="2"/>
        <v>1625346.6666666663</v>
      </c>
      <c r="J8" s="5">
        <f t="shared" si="3"/>
        <v>613802</v>
      </c>
      <c r="K8" s="5">
        <f t="shared" si="3"/>
        <v>3383813.3333333335</v>
      </c>
    </row>
    <row r="9" spans="1:11" ht="14.25">
      <c r="A9" s="37" t="s">
        <v>12</v>
      </c>
      <c r="B9" s="5">
        <v>48691</v>
      </c>
      <c r="C9" s="5">
        <v>293063.3333333333</v>
      </c>
      <c r="D9" s="38">
        <f t="shared" si="0"/>
        <v>166.14497435139162</v>
      </c>
      <c r="E9" s="5">
        <v>60170</v>
      </c>
      <c r="F9" s="5">
        <v>308836.6666666667</v>
      </c>
      <c r="G9" s="38">
        <f t="shared" si="1"/>
        <v>194.82790255906573</v>
      </c>
      <c r="H9" s="5">
        <f t="shared" si="2"/>
        <v>275864</v>
      </c>
      <c r="I9" s="5">
        <f t="shared" si="2"/>
        <v>1612563.3333333328</v>
      </c>
      <c r="J9" s="5">
        <f t="shared" si="3"/>
        <v>602323</v>
      </c>
      <c r="K9" s="5">
        <f t="shared" si="3"/>
        <v>3368040.0000000005</v>
      </c>
    </row>
    <row r="10" spans="1:11" ht="14.25">
      <c r="A10" s="37" t="s">
        <v>13</v>
      </c>
      <c r="B10" s="5">
        <v>43749</v>
      </c>
      <c r="C10" s="5">
        <v>268016.6666666667</v>
      </c>
      <c r="D10" s="38">
        <f t="shared" si="0"/>
        <v>163.23238604564392</v>
      </c>
      <c r="E10" s="5">
        <v>53829</v>
      </c>
      <c r="F10" s="5">
        <v>285393.3333333333</v>
      </c>
      <c r="G10" s="38">
        <f t="shared" si="1"/>
        <v>188.6133756920274</v>
      </c>
      <c r="H10" s="5">
        <f>(H9-E17+B10)</f>
        <v>275442</v>
      </c>
      <c r="I10" s="5">
        <f>(I9-F17+C10)</f>
        <v>1633579.9999999995</v>
      </c>
      <c r="J10" s="5">
        <f>(J9-E10+B10)</f>
        <v>592243</v>
      </c>
      <c r="K10" s="5">
        <f>(K9-F10+C10)</f>
        <v>3350663.3333333335</v>
      </c>
    </row>
    <row r="11" spans="1:11" ht="14.25">
      <c r="A11" s="37" t="s">
        <v>14</v>
      </c>
      <c r="B11" s="5">
        <v>45827</v>
      </c>
      <c r="C11" s="5">
        <v>270053.3333333333</v>
      </c>
      <c r="D11" s="38">
        <f t="shared" si="0"/>
        <v>169.69610941048683</v>
      </c>
      <c r="E11" s="5">
        <v>51268</v>
      </c>
      <c r="F11" s="5">
        <v>270183.3333333333</v>
      </c>
      <c r="G11" s="38">
        <f t="shared" si="1"/>
        <v>189.75263709826663</v>
      </c>
      <c r="H11" s="5">
        <f>(H10-E18+B11)</f>
        <v>265291</v>
      </c>
      <c r="I11" s="5">
        <f>(I10-F18+C11)</f>
        <v>1587689.9999999995</v>
      </c>
      <c r="J11" s="5">
        <f>(J10-E11+B11)</f>
        <v>586802</v>
      </c>
      <c r="K11" s="5">
        <f>(K10-F11+C11)</f>
        <v>3350533.3333333335</v>
      </c>
    </row>
    <row r="12" spans="1:11" ht="14.25">
      <c r="A12" s="405" t="s">
        <v>15</v>
      </c>
      <c r="B12" s="39">
        <f>SUM(B6:B11)</f>
        <v>265291</v>
      </c>
      <c r="C12" s="40">
        <f>SUM(C6:C11)</f>
        <v>1587690</v>
      </c>
      <c r="D12" s="41">
        <f aca="true" t="shared" si="4" ref="D12:D17">(B12*1000)/C12</f>
        <v>167.0924424793253</v>
      </c>
      <c r="E12" s="39">
        <f>SUM(E6:E11)</f>
        <v>328255</v>
      </c>
      <c r="F12" s="40">
        <f>SUM(F6:F11)</f>
        <v>1694376.6666666665</v>
      </c>
      <c r="G12" s="41">
        <f t="shared" si="1"/>
        <v>193.73201157554502</v>
      </c>
      <c r="H12" s="6"/>
      <c r="I12" s="3"/>
      <c r="J12" s="3"/>
      <c r="K12" s="3"/>
    </row>
    <row r="13" spans="1:12" ht="14.25">
      <c r="A13" s="37" t="s">
        <v>16</v>
      </c>
      <c r="B13" s="14">
        <v>55252</v>
      </c>
      <c r="C13" s="14">
        <v>314123.3333333333</v>
      </c>
      <c r="D13" s="38">
        <f t="shared" si="4"/>
        <v>175.89269607479017</v>
      </c>
      <c r="E13" s="14">
        <v>55078</v>
      </c>
      <c r="F13" s="14">
        <v>300256.6666666667</v>
      </c>
      <c r="G13" s="38">
        <f t="shared" si="1"/>
        <v>183.43639330794764</v>
      </c>
      <c r="H13" s="5">
        <f>(H11-E6+B13)</f>
        <v>265973</v>
      </c>
      <c r="I13" s="5">
        <f>(I11-F6+C13)</f>
        <v>1623309.9999999995</v>
      </c>
      <c r="J13" s="5">
        <f>(J11-E13+B13)</f>
        <v>586976</v>
      </c>
      <c r="K13" s="5">
        <f>(K11-F13+C13)</f>
        <v>3364400.0000000005</v>
      </c>
      <c r="L13" s="110"/>
    </row>
    <row r="14" spans="1:11" ht="14.25">
      <c r="A14" s="37" t="s">
        <v>17</v>
      </c>
      <c r="B14" s="5">
        <v>52865</v>
      </c>
      <c r="C14" s="5">
        <v>291416.6666666667</v>
      </c>
      <c r="D14" s="38">
        <f t="shared" si="4"/>
        <v>181.40692021732912</v>
      </c>
      <c r="E14" s="5">
        <v>46366</v>
      </c>
      <c r="F14" s="5">
        <v>256966.66666666666</v>
      </c>
      <c r="G14" s="38">
        <f t="shared" si="1"/>
        <v>180.43585419639382</v>
      </c>
      <c r="H14" s="5">
        <f aca="true" t="shared" si="5" ref="H14:I16">(H13-E7+B14)</f>
        <v>268082</v>
      </c>
      <c r="I14" s="5">
        <f t="shared" si="5"/>
        <v>1668376.6666666663</v>
      </c>
      <c r="J14" s="5">
        <f aca="true" t="shared" si="6" ref="J14:K16">(J13-E14+B14)</f>
        <v>593475</v>
      </c>
      <c r="K14" s="5">
        <f t="shared" si="6"/>
        <v>3398850.0000000005</v>
      </c>
    </row>
    <row r="15" spans="1:11" ht="14.25">
      <c r="A15" s="37" t="s">
        <v>18</v>
      </c>
      <c r="B15" s="5">
        <v>53568</v>
      </c>
      <c r="C15" s="5">
        <v>302076.6666666667</v>
      </c>
      <c r="D15" s="38">
        <f t="shared" si="4"/>
        <v>177.332465268199</v>
      </c>
      <c r="E15" s="5">
        <v>62326</v>
      </c>
      <c r="F15" s="5">
        <v>336830</v>
      </c>
      <c r="G15" s="38">
        <f t="shared" si="1"/>
        <v>185.03696226583142</v>
      </c>
      <c r="H15" s="5">
        <f t="shared" si="5"/>
        <v>263988</v>
      </c>
      <c r="I15" s="5">
        <f t="shared" si="5"/>
        <v>1665343.333333333</v>
      </c>
      <c r="J15" s="5">
        <f t="shared" si="6"/>
        <v>584717</v>
      </c>
      <c r="K15" s="5">
        <f t="shared" si="6"/>
        <v>3364096.666666667</v>
      </c>
    </row>
    <row r="16" spans="1:11" ht="14.25">
      <c r="A16" s="37" t="s">
        <v>19</v>
      </c>
      <c r="B16" s="5">
        <v>44845</v>
      </c>
      <c r="C16" s="5">
        <v>245830</v>
      </c>
      <c r="D16" s="38">
        <f t="shared" si="4"/>
        <v>182.42281251271203</v>
      </c>
      <c r="E16" s="5">
        <v>57592</v>
      </c>
      <c r="F16" s="5">
        <v>305846.6666666667</v>
      </c>
      <c r="G16" s="38">
        <f t="shared" si="1"/>
        <v>188.3035072040456</v>
      </c>
      <c r="H16" s="5">
        <f t="shared" si="5"/>
        <v>248663</v>
      </c>
      <c r="I16" s="5">
        <f t="shared" si="5"/>
        <v>1602336.6666666663</v>
      </c>
      <c r="J16" s="5">
        <f t="shared" si="6"/>
        <v>571970</v>
      </c>
      <c r="K16" s="5">
        <f t="shared" si="6"/>
        <v>3304080.0000000005</v>
      </c>
    </row>
    <row r="17" spans="1:11" ht="14.25">
      <c r="A17" s="37" t="s">
        <v>20</v>
      </c>
      <c r="B17" s="5">
        <v>37441</v>
      </c>
      <c r="C17" s="5">
        <v>206743.33333333334</v>
      </c>
      <c r="D17" s="38">
        <f t="shared" si="4"/>
        <v>181.09894716476146</v>
      </c>
      <c r="E17" s="5">
        <v>44171</v>
      </c>
      <c r="F17" s="5">
        <v>247000</v>
      </c>
      <c r="G17" s="38">
        <f t="shared" si="1"/>
        <v>178.82995951417004</v>
      </c>
      <c r="H17" s="5">
        <f>(H16-E10+B17)</f>
        <v>232275</v>
      </c>
      <c r="I17" s="5">
        <f>(I16-F10+C17)</f>
        <v>1523686.6666666663</v>
      </c>
      <c r="J17" s="5">
        <f>(J16-E17+B17)</f>
        <v>565240</v>
      </c>
      <c r="K17" s="5">
        <f>(K16-F17+C17)</f>
        <v>3263823.333333334</v>
      </c>
    </row>
    <row r="18" spans="1:11" ht="14.25">
      <c r="A18" s="37" t="s">
        <v>21</v>
      </c>
      <c r="B18" s="5"/>
      <c r="C18" s="5"/>
      <c r="D18" s="337"/>
      <c r="E18" s="5">
        <v>55978</v>
      </c>
      <c r="F18" s="5">
        <v>315943.3333333333</v>
      </c>
      <c r="G18" s="337">
        <f t="shared" si="1"/>
        <v>177.1773419284049</v>
      </c>
      <c r="H18" s="5"/>
      <c r="I18" s="5"/>
      <c r="J18" s="5"/>
      <c r="K18" s="5"/>
    </row>
    <row r="19" spans="1:11" ht="14.25">
      <c r="A19" s="406" t="s">
        <v>15</v>
      </c>
      <c r="B19" s="39">
        <f>SUM(B13:B18)</f>
        <v>243971</v>
      </c>
      <c r="C19" s="40">
        <f>SUM(C13:C18)</f>
        <v>1360190</v>
      </c>
      <c r="D19" s="41">
        <f>(B19*1000)/C19</f>
        <v>179.3653827774061</v>
      </c>
      <c r="E19" s="39">
        <f>SUM(E13:E18)</f>
        <v>321511</v>
      </c>
      <c r="F19" s="40">
        <f>SUM(F13:F18)</f>
        <v>1762843.3333333333</v>
      </c>
      <c r="G19" s="124">
        <f t="shared" si="1"/>
        <v>182.38206079950385</v>
      </c>
      <c r="H19" s="43"/>
      <c r="I19" s="43"/>
      <c r="J19" s="43"/>
      <c r="K19" s="43"/>
    </row>
    <row r="20" spans="1:11" ht="14.25">
      <c r="A20" s="406" t="s">
        <v>2</v>
      </c>
      <c r="B20" s="39">
        <f>SUM(B12,B19)</f>
        <v>509262</v>
      </c>
      <c r="C20" s="40">
        <f>SUM(C12,C19)</f>
        <v>2947880</v>
      </c>
      <c r="D20" s="121">
        <f>(B20*1000)/C20</f>
        <v>172.75533603810194</v>
      </c>
      <c r="E20" s="39">
        <f>SUM(E12,E19)</f>
        <v>649766</v>
      </c>
      <c r="F20" s="40">
        <f>SUM(F12,F19)</f>
        <v>3457220</v>
      </c>
      <c r="G20" s="41">
        <f>(E20*1000)/F20</f>
        <v>187.94464916898548</v>
      </c>
      <c r="H20" s="44"/>
      <c r="I20" s="44"/>
      <c r="J20" s="44"/>
      <c r="K20" s="44"/>
    </row>
    <row r="21" spans="1:11" ht="14.25">
      <c r="A21" s="4" t="s">
        <v>155</v>
      </c>
      <c r="B21" s="7"/>
      <c r="C21" s="7"/>
      <c r="D21" s="3"/>
      <c r="E21" s="6"/>
      <c r="F21" s="6"/>
      <c r="G21" s="3"/>
      <c r="H21" s="3"/>
      <c r="I21" s="3"/>
      <c r="J21" s="3"/>
      <c r="K21" s="3"/>
    </row>
    <row r="22" spans="1:11" ht="14.25">
      <c r="A22" s="4" t="s">
        <v>82</v>
      </c>
      <c r="B22" s="7"/>
      <c r="C22" s="7"/>
      <c r="D22" s="3"/>
      <c r="E22" s="6"/>
      <c r="F22" s="6"/>
      <c r="G22" s="3"/>
      <c r="H22" s="3"/>
      <c r="I22" s="3"/>
      <c r="J22" s="3"/>
      <c r="K22" s="3"/>
    </row>
    <row r="23" spans="1:11" ht="14.25">
      <c r="A23" s="4" t="s">
        <v>177</v>
      </c>
      <c r="B23" s="7"/>
      <c r="C23" s="7"/>
      <c r="D23" s="3"/>
      <c r="E23" s="3"/>
      <c r="F23" s="3"/>
      <c r="G23" s="3"/>
      <c r="H23" s="3"/>
      <c r="I23" s="3"/>
      <c r="J23" s="3"/>
      <c r="K23" s="3"/>
    </row>
    <row r="24" spans="1:11" ht="14.25">
      <c r="A24" s="4" t="s">
        <v>81</v>
      </c>
      <c r="B24" s="7"/>
      <c r="C24" s="7"/>
      <c r="D24" s="3"/>
      <c r="E24" s="3"/>
      <c r="F24" s="3"/>
      <c r="G24" s="3"/>
      <c r="H24" s="3"/>
      <c r="I24" s="3"/>
      <c r="J24" s="3"/>
      <c r="K24" s="3"/>
    </row>
    <row r="25" spans="1:3" ht="14.25">
      <c r="A25" s="7"/>
      <c r="B25" s="7"/>
      <c r="C25" s="7"/>
    </row>
    <row r="26" spans="1:11" ht="14.2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</row>
    <row r="27" spans="1:11" ht="14.2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</row>
    <row r="28" spans="1:11" ht="14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</row>
    <row r="29" spans="1:11" ht="14.2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</row>
    <row r="30" spans="1:11" ht="14.2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</row>
    <row r="31" spans="1:11" ht="14.2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</row>
    <row r="32" spans="1:11" ht="14.2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</row>
    <row r="33" spans="1:11" ht="14.2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</row>
    <row r="34" spans="1:11" ht="14.2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</row>
    <row r="35" spans="1:11" ht="14.2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</row>
    <row r="36" spans="1:11" ht="14.2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</row>
    <row r="37" spans="1:11" ht="14.2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</row>
    <row r="38" spans="1:11" ht="14.2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</row>
    <row r="39" spans="1:11" ht="14.2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</row>
    <row r="40" spans="1:11" ht="14.2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</row>
    <row r="41" spans="1:11" ht="14.2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</row>
    <row r="42" spans="1:11" ht="14.2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</row>
    <row r="43" spans="1:11" ht="14.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</row>
    <row r="44" spans="1:11" ht="14.2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</row>
    <row r="45" spans="1:11" ht="14.2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</row>
    <row r="46" spans="1:11" ht="14.2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</row>
    <row r="47" spans="1:11" ht="14.2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</row>
    <row r="48" spans="1:11" ht="14.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</row>
    <row r="49" spans="1:11" ht="14.2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</row>
    <row r="50" spans="1:11" ht="14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</row>
    <row r="51" spans="1:11" ht="14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</row>
    <row r="52" spans="1:11" ht="14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</row>
    <row r="53" spans="1:11" ht="14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</row>
    <row r="54" spans="1:11" ht="14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</row>
    <row r="55" spans="1:11" ht="14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</row>
    <row r="56" spans="1:11" ht="14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</row>
    <row r="57" spans="1:11" ht="14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</row>
    <row r="58" spans="1:11" ht="14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1:11" ht="14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ht="14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</row>
    <row r="61" spans="1:11" ht="14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</row>
    <row r="62" spans="1:11" ht="14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</row>
    <row r="63" spans="1:11" ht="14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</row>
    <row r="64" spans="1:11" ht="14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</row>
    <row r="65" spans="1:11" ht="14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</row>
    <row r="66" spans="1:11" ht="14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</row>
    <row r="67" spans="1:11" ht="14.2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</row>
    <row r="68" spans="1:11" ht="14.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</row>
    <row r="69" spans="1:11" ht="14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</row>
    <row r="70" spans="1:11" ht="14.2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</row>
    <row r="71" spans="1:11" ht="14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</row>
    <row r="72" spans="1:11" ht="14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</row>
    <row r="73" spans="1:11" ht="14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</row>
    <row r="74" spans="1:11" ht="14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</row>
    <row r="75" spans="1:11" ht="14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</row>
    <row r="76" spans="1:11" ht="14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</row>
    <row r="77" spans="1:11" ht="14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</row>
    <row r="78" spans="1:11" ht="14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</row>
    <row r="79" spans="1:11" ht="14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</row>
    <row r="80" spans="1:11" ht="14.2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</row>
    <row r="81" spans="1:11" ht="14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</row>
    <row r="82" spans="1:11" ht="14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</row>
    <row r="83" spans="1:11" ht="14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</row>
    <row r="84" spans="1:11" ht="14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</row>
    <row r="85" spans="1:11" ht="14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</row>
    <row r="86" spans="1:11" ht="14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</row>
    <row r="87" spans="1:11" ht="14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</row>
    <row r="88" spans="1:11" ht="14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</row>
    <row r="89" spans="1:11" ht="14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</row>
    <row r="90" spans="1:11" ht="14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</row>
    <row r="91" spans="1:11" ht="14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</row>
    <row r="92" spans="1:11" ht="14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</row>
    <row r="93" spans="1:11" ht="14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</row>
    <row r="94" spans="1:11" ht="14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</row>
  </sheetData>
  <mergeCells count="5">
    <mergeCell ref="A1:K1"/>
    <mergeCell ref="H4:I4"/>
    <mergeCell ref="J4:K4"/>
    <mergeCell ref="E4:G4"/>
    <mergeCell ref="B4:D4"/>
  </mergeCells>
  <printOptions horizontalCentered="1"/>
  <pageMargins left="0.07874015748031496" right="0.07874015748031496" top="0.5905511811023623" bottom="0.5905511811023623" header="0.5118110236220472" footer="0.5118110236220472"/>
  <pageSetup horizontalDpi="1200" verticalDpi="1200" orientation="portrait" paperSize="9" scale="92" r:id="rId2"/>
  <ignoredErrors>
    <ignoredError sqref="D12 D20 D14 D18:D19" formula="1"/>
  </ignoredError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94"/>
  <sheetViews>
    <sheetView workbookViewId="0" topLeftCell="A1">
      <selection activeCell="A17" sqref="A17"/>
    </sheetView>
  </sheetViews>
  <sheetFormatPr defaultColWidth="9.140625" defaultRowHeight="12.75"/>
  <cols>
    <col min="1" max="10" width="9.7109375" style="11" customWidth="1"/>
    <col min="11" max="11" width="11.7109375" style="11" customWidth="1"/>
    <col min="12" max="16384" width="11.421875" style="11" customWidth="1"/>
  </cols>
  <sheetData>
    <row r="1" spans="1:11" ht="15.75">
      <c r="A1" s="559" t="s">
        <v>243</v>
      </c>
      <c r="B1" s="559"/>
      <c r="C1" s="559"/>
      <c r="D1" s="559"/>
      <c r="E1" s="559"/>
      <c r="F1" s="559"/>
      <c r="G1" s="559"/>
      <c r="H1" s="559"/>
      <c r="I1" s="559"/>
      <c r="J1" s="559"/>
      <c r="K1" s="559"/>
    </row>
    <row r="2" spans="1:11" ht="15">
      <c r="A2" s="8"/>
      <c r="B2" s="9"/>
      <c r="C2" s="9"/>
      <c r="D2" s="10"/>
      <c r="E2" s="10"/>
      <c r="F2" s="10"/>
      <c r="G2" s="10"/>
      <c r="H2" s="10"/>
      <c r="I2" s="10"/>
      <c r="J2" s="10"/>
      <c r="K2" s="9"/>
    </row>
    <row r="4" spans="1:11" ht="14.25">
      <c r="A4" s="403" t="s">
        <v>3</v>
      </c>
      <c r="B4" s="560">
        <v>2014</v>
      </c>
      <c r="C4" s="561"/>
      <c r="D4" s="562"/>
      <c r="E4" s="560">
        <v>2013</v>
      </c>
      <c r="F4" s="561"/>
      <c r="G4" s="562"/>
      <c r="H4" s="560" t="s">
        <v>4</v>
      </c>
      <c r="I4" s="562"/>
      <c r="J4" s="560" t="s">
        <v>5</v>
      </c>
      <c r="K4" s="561"/>
    </row>
    <row r="5" spans="1:11" ht="14.25">
      <c r="A5" s="404"/>
      <c r="B5" s="159" t="s">
        <v>7</v>
      </c>
      <c r="C5" s="160" t="s">
        <v>6</v>
      </c>
      <c r="D5" s="160" t="s">
        <v>8</v>
      </c>
      <c r="E5" s="159" t="s">
        <v>7</v>
      </c>
      <c r="F5" s="160" t="s">
        <v>6</v>
      </c>
      <c r="G5" s="160" t="s">
        <v>8</v>
      </c>
      <c r="H5" s="159" t="s">
        <v>7</v>
      </c>
      <c r="I5" s="161" t="s">
        <v>6</v>
      </c>
      <c r="J5" s="160" t="s">
        <v>7</v>
      </c>
      <c r="K5" s="160" t="s">
        <v>6</v>
      </c>
    </row>
    <row r="6" spans="1:11" ht="14.25">
      <c r="A6" s="37" t="s">
        <v>9</v>
      </c>
      <c r="B6" s="407">
        <v>783</v>
      </c>
      <c r="C6" s="407">
        <v>1646.1666666666667</v>
      </c>
      <c r="D6" s="339">
        <f aca="true" t="shared" si="0" ref="D6:D17">(B6*1000)/C6</f>
        <v>475.65050116432116</v>
      </c>
      <c r="E6" s="407">
        <v>978.142</v>
      </c>
      <c r="F6" s="407">
        <v>1904</v>
      </c>
      <c r="G6" s="339">
        <f aca="true" t="shared" si="1" ref="G6:G18">(E6*1000)/F6</f>
        <v>513.7300420168067</v>
      </c>
      <c r="H6" s="407">
        <f>(E19-E13+B6)</f>
        <v>7794</v>
      </c>
      <c r="I6" s="407">
        <f>(F19-F13+C6)</f>
        <v>19892.833333333332</v>
      </c>
      <c r="J6" s="407">
        <f>(E12+E19-E6+B6)</f>
        <v>15666</v>
      </c>
      <c r="K6" s="407">
        <f>(F12+F19-F6+C6)</f>
        <v>39686.49999999999</v>
      </c>
    </row>
    <row r="7" spans="1:12" ht="14.25">
      <c r="A7" s="37" t="s">
        <v>10</v>
      </c>
      <c r="B7" s="407">
        <v>1023</v>
      </c>
      <c r="C7" s="407">
        <v>2340.3333333333335</v>
      </c>
      <c r="D7" s="339">
        <f t="shared" si="0"/>
        <v>437.1172197692636</v>
      </c>
      <c r="E7" s="407">
        <v>1069</v>
      </c>
      <c r="F7" s="407">
        <v>2102.3333333333335</v>
      </c>
      <c r="G7" s="339">
        <f t="shared" si="1"/>
        <v>508.48263833835415</v>
      </c>
      <c r="H7" s="407">
        <f aca="true" t="shared" si="2" ref="H7:I9">(H6-E14+B7)</f>
        <v>8139</v>
      </c>
      <c r="I7" s="407">
        <f t="shared" si="2"/>
        <v>19872.999999999996</v>
      </c>
      <c r="J7" s="407">
        <f aca="true" t="shared" si="3" ref="J7:K9">(J6-E7+B7)</f>
        <v>15620</v>
      </c>
      <c r="K7" s="407">
        <f t="shared" si="3"/>
        <v>39924.49999999999</v>
      </c>
      <c r="L7" s="110"/>
    </row>
    <row r="8" spans="1:11" ht="14.25">
      <c r="A8" s="37" t="s">
        <v>11</v>
      </c>
      <c r="B8" s="407">
        <v>877</v>
      </c>
      <c r="C8" s="407">
        <v>2221.3333333333335</v>
      </c>
      <c r="D8" s="339">
        <f t="shared" si="0"/>
        <v>394.80792316926767</v>
      </c>
      <c r="E8" s="407">
        <v>1278</v>
      </c>
      <c r="F8" s="407">
        <v>2796.5</v>
      </c>
      <c r="G8" s="339">
        <f t="shared" si="1"/>
        <v>456.99982120507775</v>
      </c>
      <c r="H8" s="407">
        <f t="shared" si="2"/>
        <v>8479</v>
      </c>
      <c r="I8" s="407">
        <f t="shared" si="2"/>
        <v>20348.999999999996</v>
      </c>
      <c r="J8" s="407">
        <f t="shared" si="3"/>
        <v>15219</v>
      </c>
      <c r="K8" s="407">
        <f t="shared" si="3"/>
        <v>39349.33333333333</v>
      </c>
    </row>
    <row r="9" spans="1:11" ht="14.25">
      <c r="A9" s="37" t="s">
        <v>12</v>
      </c>
      <c r="B9" s="407">
        <v>909</v>
      </c>
      <c r="C9" s="407">
        <v>2598.1666666666665</v>
      </c>
      <c r="D9" s="339">
        <f t="shared" si="0"/>
        <v>349.86208223747514</v>
      </c>
      <c r="E9" s="407">
        <v>1657</v>
      </c>
      <c r="F9" s="407">
        <v>3213</v>
      </c>
      <c r="G9" s="339">
        <f t="shared" si="1"/>
        <v>515.7173980703393</v>
      </c>
      <c r="H9" s="407">
        <f t="shared" si="2"/>
        <v>7406</v>
      </c>
      <c r="I9" s="407">
        <f t="shared" si="2"/>
        <v>17830.166666666664</v>
      </c>
      <c r="J9" s="407">
        <f t="shared" si="3"/>
        <v>14471</v>
      </c>
      <c r="K9" s="407">
        <f t="shared" si="3"/>
        <v>38734.49999999999</v>
      </c>
    </row>
    <row r="10" spans="1:11" ht="14.25">
      <c r="A10" s="37" t="s">
        <v>13</v>
      </c>
      <c r="B10" s="407">
        <v>589</v>
      </c>
      <c r="C10" s="407">
        <v>1765.1666666666667</v>
      </c>
      <c r="D10" s="339">
        <f t="shared" si="0"/>
        <v>333.6795392314229</v>
      </c>
      <c r="E10" s="407">
        <v>980</v>
      </c>
      <c r="F10" s="407">
        <v>4621.166666666667</v>
      </c>
      <c r="G10" s="339">
        <f t="shared" si="1"/>
        <v>212.0676596818985</v>
      </c>
      <c r="H10" s="407">
        <f>(H9-E17+B10)</f>
        <v>5965</v>
      </c>
      <c r="I10" s="407">
        <f>(I9-F17+C10)</f>
        <v>14974.166666666662</v>
      </c>
      <c r="J10" s="407">
        <f>(J9-E10+B10)</f>
        <v>14080</v>
      </c>
      <c r="K10" s="407">
        <f>(K9-F10+C10)</f>
        <v>35878.49999999999</v>
      </c>
    </row>
    <row r="11" spans="1:11" ht="14.25">
      <c r="A11" s="37" t="s">
        <v>14</v>
      </c>
      <c r="B11" s="407">
        <v>1483</v>
      </c>
      <c r="C11" s="407">
        <v>3907.1666666666665</v>
      </c>
      <c r="D11" s="339">
        <f t="shared" si="0"/>
        <v>379.5589301710532</v>
      </c>
      <c r="E11" s="407">
        <v>1671</v>
      </c>
      <c r="F11" s="407">
        <v>3867.5</v>
      </c>
      <c r="G11" s="339">
        <f t="shared" si="1"/>
        <v>432.06205559146736</v>
      </c>
      <c r="H11" s="407">
        <f>(H10-E18+B11)</f>
        <v>5664</v>
      </c>
      <c r="I11" s="407">
        <f>(I10-F18+C11)</f>
        <v>14478.333333333328</v>
      </c>
      <c r="J11" s="407">
        <f>(J10-E11+B11)</f>
        <v>13892</v>
      </c>
      <c r="K11" s="407">
        <f>(K10-F11+C11)</f>
        <v>35918.16666666666</v>
      </c>
    </row>
    <row r="12" spans="1:11" ht="14.25">
      <c r="A12" s="406" t="s">
        <v>15</v>
      </c>
      <c r="B12" s="39">
        <f>SUM(B6:B11)</f>
        <v>5664</v>
      </c>
      <c r="C12" s="40">
        <f>SUM(C6:C11)</f>
        <v>14478.333333333332</v>
      </c>
      <c r="D12" s="41">
        <f t="shared" si="0"/>
        <v>391.2052492229769</v>
      </c>
      <c r="E12" s="39">
        <f>SUM(E6:E11)</f>
        <v>7633.142</v>
      </c>
      <c r="F12" s="40">
        <f>SUM(F6:F11)</f>
        <v>18504.5</v>
      </c>
      <c r="G12" s="41">
        <f t="shared" si="1"/>
        <v>412.50193196249563</v>
      </c>
      <c r="H12" s="408"/>
      <c r="I12" s="43"/>
      <c r="J12" s="43"/>
      <c r="K12" s="43"/>
    </row>
    <row r="13" spans="1:12" ht="14.25">
      <c r="A13" s="37" t="s">
        <v>16</v>
      </c>
      <c r="B13" s="407">
        <v>989</v>
      </c>
      <c r="C13" s="407">
        <v>2717.1666666666665</v>
      </c>
      <c r="D13" s="339">
        <f t="shared" si="0"/>
        <v>363.9820891860394</v>
      </c>
      <c r="E13" s="407">
        <v>1217</v>
      </c>
      <c r="F13" s="407">
        <v>3193.1666666666665</v>
      </c>
      <c r="G13" s="339">
        <f t="shared" si="1"/>
        <v>381.1263635889138</v>
      </c>
      <c r="H13" s="407">
        <f>(H11-E6+B13)</f>
        <v>5674.858</v>
      </c>
      <c r="I13" s="407">
        <f>(I11-F6+C13)</f>
        <v>15291.499999999995</v>
      </c>
      <c r="J13" s="407">
        <f>(J11-E13+B13)</f>
        <v>13664</v>
      </c>
      <c r="K13" s="407">
        <f>(K11-F13+C13)</f>
        <v>35442.16666666666</v>
      </c>
      <c r="L13" s="110"/>
    </row>
    <row r="14" spans="1:11" ht="14.25">
      <c r="A14" s="37" t="s">
        <v>17</v>
      </c>
      <c r="B14" s="407">
        <v>978</v>
      </c>
      <c r="C14" s="407">
        <v>2737</v>
      </c>
      <c r="D14" s="339">
        <f t="shared" si="0"/>
        <v>357.32553891121665</v>
      </c>
      <c r="E14" s="407">
        <v>678</v>
      </c>
      <c r="F14" s="407">
        <v>2360.1666666666665</v>
      </c>
      <c r="G14" s="339">
        <f t="shared" si="1"/>
        <v>287.2678483157969</v>
      </c>
      <c r="H14" s="407">
        <f aca="true" t="shared" si="4" ref="H14:I16">(H13-E7+B14)</f>
        <v>5583.858</v>
      </c>
      <c r="I14" s="407">
        <f t="shared" si="4"/>
        <v>15926.16666666666</v>
      </c>
      <c r="J14" s="407">
        <f aca="true" t="shared" si="5" ref="J14:K16">(J13-E14+B14)</f>
        <v>13964</v>
      </c>
      <c r="K14" s="407">
        <f t="shared" si="5"/>
        <v>35818.99999999999</v>
      </c>
    </row>
    <row r="15" spans="1:11" ht="14.25">
      <c r="A15" s="37" t="s">
        <v>18</v>
      </c>
      <c r="B15" s="407">
        <v>1305</v>
      </c>
      <c r="C15" s="407">
        <v>3451</v>
      </c>
      <c r="D15" s="339">
        <f t="shared" si="0"/>
        <v>378.1512605042017</v>
      </c>
      <c r="E15" s="407">
        <v>537</v>
      </c>
      <c r="F15" s="407">
        <v>1745.3333333333333</v>
      </c>
      <c r="G15" s="339">
        <f t="shared" si="1"/>
        <v>307.6776165011459</v>
      </c>
      <c r="H15" s="407">
        <f t="shared" si="4"/>
        <v>5610.858</v>
      </c>
      <c r="I15" s="407">
        <f t="shared" si="4"/>
        <v>16580.66666666666</v>
      </c>
      <c r="J15" s="407">
        <f t="shared" si="5"/>
        <v>14732</v>
      </c>
      <c r="K15" s="407">
        <f t="shared" si="5"/>
        <v>37524.66666666666</v>
      </c>
    </row>
    <row r="16" spans="1:11" ht="14.25">
      <c r="A16" s="37" t="s">
        <v>19</v>
      </c>
      <c r="B16" s="407">
        <v>1624</v>
      </c>
      <c r="C16" s="407">
        <v>4819.5</v>
      </c>
      <c r="D16" s="339">
        <f t="shared" si="0"/>
        <v>336.96441539578797</v>
      </c>
      <c r="E16" s="407">
        <v>1982</v>
      </c>
      <c r="F16" s="407">
        <v>5117</v>
      </c>
      <c r="G16" s="339">
        <f t="shared" si="1"/>
        <v>387.33632988078955</v>
      </c>
      <c r="H16" s="407">
        <f t="shared" si="4"/>
        <v>5577.858</v>
      </c>
      <c r="I16" s="407">
        <f t="shared" si="4"/>
        <v>18187.16666666666</v>
      </c>
      <c r="J16" s="407">
        <f t="shared" si="5"/>
        <v>14374</v>
      </c>
      <c r="K16" s="407">
        <f t="shared" si="5"/>
        <v>37227.16666666666</v>
      </c>
    </row>
    <row r="17" spans="1:11" ht="14.25">
      <c r="A17" s="37" t="s">
        <v>20</v>
      </c>
      <c r="B17" s="407">
        <v>659</v>
      </c>
      <c r="C17" s="407">
        <v>2023</v>
      </c>
      <c r="D17" s="339">
        <f t="shared" si="0"/>
        <v>325.75383094414235</v>
      </c>
      <c r="E17" s="407">
        <v>2030</v>
      </c>
      <c r="F17" s="407">
        <v>4621.166666666667</v>
      </c>
      <c r="G17" s="339">
        <f t="shared" si="1"/>
        <v>439.28300934107546</v>
      </c>
      <c r="H17" s="407">
        <f>(H16-E10+B17)</f>
        <v>5256.858</v>
      </c>
      <c r="I17" s="407">
        <f>(I16-F10+C17)</f>
        <v>15588.999999999993</v>
      </c>
      <c r="J17" s="407">
        <f>(J16-E17+B17)</f>
        <v>13003</v>
      </c>
      <c r="K17" s="407">
        <f>(K16-F17+C17)</f>
        <v>34628.999999999985</v>
      </c>
    </row>
    <row r="18" spans="1:11" ht="14.25">
      <c r="A18" s="37" t="s">
        <v>21</v>
      </c>
      <c r="B18" s="407"/>
      <c r="C18" s="407"/>
      <c r="D18" s="337"/>
      <c r="E18" s="407">
        <v>1784</v>
      </c>
      <c r="F18" s="407">
        <v>4403</v>
      </c>
      <c r="G18" s="337">
        <f t="shared" si="1"/>
        <v>405.1782875312287</v>
      </c>
      <c r="H18" s="407"/>
      <c r="I18" s="407"/>
      <c r="J18" s="407"/>
      <c r="K18" s="407"/>
    </row>
    <row r="19" spans="1:11" ht="14.25">
      <c r="A19" s="405" t="s">
        <v>15</v>
      </c>
      <c r="B19" s="39">
        <f>SUM(B13:B18)</f>
        <v>5555</v>
      </c>
      <c r="C19" s="40">
        <f>SUM(C13:C18)</f>
        <v>15747.666666666666</v>
      </c>
      <c r="D19" s="41">
        <f>(B19*1000)/C19</f>
        <v>352.750672057236</v>
      </c>
      <c r="E19" s="126">
        <f>SUM(E13:E18)</f>
        <v>8228</v>
      </c>
      <c r="F19" s="42">
        <f>SUM(F13:F18)</f>
        <v>21439.833333333332</v>
      </c>
      <c r="G19" s="125">
        <f>(E19*1000)/F19</f>
        <v>383.77164001585834</v>
      </c>
      <c r="H19" s="43"/>
      <c r="I19" s="43"/>
      <c r="J19" s="43"/>
      <c r="K19" s="43"/>
    </row>
    <row r="20" spans="1:11" ht="14.25">
      <c r="A20" s="405" t="s">
        <v>2</v>
      </c>
      <c r="B20" s="39">
        <f>SUM(B12,B19)</f>
        <v>11219</v>
      </c>
      <c r="C20" s="40">
        <f>SUM(C12,C19)</f>
        <v>30226</v>
      </c>
      <c r="D20" s="121">
        <f>(B20*1000)/C20</f>
        <v>371.1705154502746</v>
      </c>
      <c r="E20" s="39">
        <f>SUM(E12,E19)</f>
        <v>15861.142</v>
      </c>
      <c r="F20" s="40">
        <f>SUM(F12,F19)</f>
        <v>39944.33333333333</v>
      </c>
      <c r="G20" s="41">
        <f>(E20*1000)/F20</f>
        <v>397.0811546068279</v>
      </c>
      <c r="H20" s="44"/>
      <c r="I20" s="44"/>
      <c r="J20" s="44"/>
      <c r="K20" s="44"/>
    </row>
    <row r="21" spans="1:11" ht="14.25">
      <c r="A21" s="4" t="s">
        <v>155</v>
      </c>
      <c r="B21" s="7"/>
      <c r="C21" s="7"/>
      <c r="D21" s="3"/>
      <c r="E21" s="6"/>
      <c r="F21" s="6"/>
      <c r="G21" s="3"/>
      <c r="H21" s="3"/>
      <c r="I21" s="3"/>
      <c r="J21" s="3"/>
      <c r="K21" s="3"/>
    </row>
    <row r="22" spans="1:11" ht="14.25">
      <c r="A22" s="4" t="s">
        <v>82</v>
      </c>
      <c r="B22" s="7"/>
      <c r="C22" s="7"/>
      <c r="D22" s="3"/>
      <c r="E22" s="6"/>
      <c r="F22" s="6"/>
      <c r="G22" s="3"/>
      <c r="H22" s="3"/>
      <c r="I22" s="3"/>
      <c r="J22" s="3"/>
      <c r="K22" s="3"/>
    </row>
    <row r="23" spans="1:11" ht="14.25">
      <c r="A23" s="4" t="s">
        <v>177</v>
      </c>
      <c r="B23" s="7"/>
      <c r="C23" s="7"/>
      <c r="D23" s="3"/>
      <c r="E23" s="3"/>
      <c r="F23" s="3"/>
      <c r="G23" s="3"/>
      <c r="H23" s="3"/>
      <c r="I23" s="3"/>
      <c r="J23" s="3"/>
      <c r="K23" s="3"/>
    </row>
    <row r="24" spans="1:11" ht="14.25">
      <c r="A24" s="4" t="s">
        <v>81</v>
      </c>
      <c r="B24" s="7"/>
      <c r="C24" s="7"/>
      <c r="D24" s="3"/>
      <c r="E24" s="3"/>
      <c r="F24" s="3"/>
      <c r="G24" s="3"/>
      <c r="H24" s="3"/>
      <c r="I24" s="3"/>
      <c r="J24" s="3"/>
      <c r="K24" s="3"/>
    </row>
    <row r="25" spans="1:3" ht="14.25">
      <c r="A25" s="7"/>
      <c r="B25" s="7"/>
      <c r="C25" s="7"/>
    </row>
    <row r="26" spans="1:11" ht="14.2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</row>
    <row r="27" spans="1:11" ht="14.2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</row>
    <row r="28" spans="1:11" ht="14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</row>
    <row r="29" spans="1:11" ht="14.2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</row>
    <row r="30" spans="1:11" ht="14.2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</row>
    <row r="31" spans="1:11" ht="14.2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</row>
    <row r="32" spans="1:11" ht="14.2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</row>
    <row r="33" spans="1:11" ht="14.2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</row>
    <row r="34" spans="1:11" ht="14.2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</row>
    <row r="35" spans="1:11" ht="14.2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</row>
    <row r="36" spans="1:11" ht="14.2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</row>
    <row r="37" spans="1:11" ht="14.2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</row>
    <row r="38" spans="1:11" ht="14.2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</row>
    <row r="39" spans="1:11" ht="14.2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</row>
    <row r="40" spans="1:11" ht="14.2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</row>
    <row r="41" spans="1:11" ht="14.2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</row>
    <row r="42" spans="1:11" ht="14.2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</row>
    <row r="43" spans="1:11" ht="14.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</row>
    <row r="44" spans="1:11" ht="14.2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</row>
    <row r="45" spans="1:11" ht="14.2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</row>
    <row r="46" spans="1:11" ht="14.2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</row>
    <row r="47" spans="1:11" ht="14.2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</row>
    <row r="48" spans="1:11" ht="14.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</row>
    <row r="49" spans="1:11" ht="14.2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</row>
    <row r="50" spans="1:11" ht="14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</row>
    <row r="51" spans="1:11" ht="14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</row>
    <row r="52" spans="1:11" ht="14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</row>
    <row r="53" spans="1:11" ht="14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</row>
    <row r="54" spans="1:11" ht="14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</row>
    <row r="55" spans="1:11" ht="14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</row>
    <row r="56" spans="1:11" ht="14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</row>
    <row r="57" spans="1:11" ht="14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</row>
    <row r="58" spans="1:11" ht="14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1:11" ht="14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ht="14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</row>
    <row r="61" spans="1:11" ht="14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</row>
    <row r="62" spans="1:11" ht="14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</row>
    <row r="63" spans="1:11" ht="14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</row>
    <row r="64" spans="1:11" ht="14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</row>
    <row r="65" spans="1:11" ht="14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</row>
    <row r="66" spans="1:11" ht="14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</row>
    <row r="67" spans="1:11" ht="14.2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</row>
    <row r="68" spans="1:11" ht="14.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</row>
    <row r="69" spans="1:11" ht="14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</row>
    <row r="70" spans="1:11" ht="14.2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</row>
    <row r="71" spans="1:11" ht="14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</row>
    <row r="72" spans="1:11" ht="14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</row>
    <row r="73" spans="1:11" ht="14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</row>
    <row r="74" spans="1:11" ht="14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</row>
    <row r="75" spans="1:11" ht="14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</row>
    <row r="76" spans="1:11" ht="14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</row>
    <row r="77" spans="1:11" ht="14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</row>
    <row r="78" spans="1:11" ht="14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</row>
    <row r="79" spans="1:11" ht="14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</row>
    <row r="80" spans="1:11" ht="14.2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</row>
    <row r="81" spans="1:11" ht="14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</row>
    <row r="82" spans="1:11" ht="14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</row>
    <row r="83" spans="1:11" ht="14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</row>
    <row r="84" spans="1:11" ht="14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</row>
    <row r="85" spans="1:11" ht="14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</row>
    <row r="86" spans="1:11" ht="14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</row>
    <row r="87" spans="1:11" ht="14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</row>
    <row r="88" spans="1:11" ht="14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</row>
    <row r="89" spans="1:11" ht="14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</row>
    <row r="90" spans="1:11" ht="14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</row>
    <row r="91" spans="1:11" ht="14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</row>
    <row r="92" spans="1:11" ht="14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</row>
    <row r="93" spans="1:11" ht="14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</row>
    <row r="94" spans="1:11" ht="14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</row>
  </sheetData>
  <mergeCells count="5">
    <mergeCell ref="A1:K1"/>
    <mergeCell ref="H4:I4"/>
    <mergeCell ref="J4:K4"/>
    <mergeCell ref="E4:G4"/>
    <mergeCell ref="B4:D4"/>
  </mergeCells>
  <printOptions horizontalCentered="1"/>
  <pageMargins left="0.07874015748031496" right="0.07874015748031496" top="0.5905511811023623" bottom="0.5905511811023623" header="0.5118110236220472" footer="0.5118110236220472"/>
  <pageSetup horizontalDpi="1200" verticalDpi="1200" orientation="portrait" paperSize="9" scale="92" r:id="rId2"/>
  <ignoredErrors>
    <ignoredError sqref="D12 D20 D14 D18:D19" formula="1"/>
  </ignoredError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94"/>
  <sheetViews>
    <sheetView workbookViewId="0" topLeftCell="A1">
      <selection activeCell="A17" sqref="A17"/>
    </sheetView>
  </sheetViews>
  <sheetFormatPr defaultColWidth="9.140625" defaultRowHeight="12.75"/>
  <cols>
    <col min="1" max="10" width="9.7109375" style="11" customWidth="1"/>
    <col min="11" max="11" width="11.7109375" style="11" customWidth="1"/>
    <col min="12" max="16384" width="11.421875" style="11" customWidth="1"/>
  </cols>
  <sheetData>
    <row r="1" spans="1:11" ht="15.75">
      <c r="A1" s="559" t="s">
        <v>221</v>
      </c>
      <c r="B1" s="559"/>
      <c r="C1" s="559"/>
      <c r="D1" s="559"/>
      <c r="E1" s="559"/>
      <c r="F1" s="559"/>
      <c r="G1" s="559"/>
      <c r="H1" s="559"/>
      <c r="I1" s="559"/>
      <c r="J1" s="559"/>
      <c r="K1" s="559"/>
    </row>
    <row r="2" spans="1:11" ht="15">
      <c r="A2" s="8"/>
      <c r="B2" s="9"/>
      <c r="C2" s="9"/>
      <c r="D2" s="10"/>
      <c r="E2" s="10"/>
      <c r="F2" s="10"/>
      <c r="G2" s="10"/>
      <c r="H2" s="10"/>
      <c r="I2" s="10"/>
      <c r="J2" s="10"/>
      <c r="K2" s="9"/>
    </row>
    <row r="4" spans="1:11" ht="14.25">
      <c r="A4" s="403" t="s">
        <v>3</v>
      </c>
      <c r="B4" s="560">
        <v>2014</v>
      </c>
      <c r="C4" s="561"/>
      <c r="D4" s="562"/>
      <c r="E4" s="560">
        <v>2013</v>
      </c>
      <c r="F4" s="561"/>
      <c r="G4" s="562"/>
      <c r="H4" s="560" t="s">
        <v>4</v>
      </c>
      <c r="I4" s="562"/>
      <c r="J4" s="560" t="s">
        <v>5</v>
      </c>
      <c r="K4" s="561"/>
    </row>
    <row r="5" spans="1:11" ht="14.25">
      <c r="A5" s="404"/>
      <c r="B5" s="159" t="s">
        <v>7</v>
      </c>
      <c r="C5" s="160" t="s">
        <v>6</v>
      </c>
      <c r="D5" s="160" t="s">
        <v>8</v>
      </c>
      <c r="E5" s="159" t="s">
        <v>7</v>
      </c>
      <c r="F5" s="160" t="s">
        <v>6</v>
      </c>
      <c r="G5" s="160" t="s">
        <v>8</v>
      </c>
      <c r="H5" s="159" t="s">
        <v>7</v>
      </c>
      <c r="I5" s="161" t="s">
        <v>6</v>
      </c>
      <c r="J5" s="160" t="s">
        <v>7</v>
      </c>
      <c r="K5" s="160" t="s">
        <v>6</v>
      </c>
    </row>
    <row r="6" spans="1:11" ht="14.25">
      <c r="A6" s="37" t="s">
        <v>9</v>
      </c>
      <c r="B6" s="407">
        <v>3194</v>
      </c>
      <c r="C6" s="407">
        <v>24266.666666666668</v>
      </c>
      <c r="D6" s="339">
        <f aca="true" t="shared" si="0" ref="D6:D17">(B6*1000)/C6</f>
        <v>131.62087912087912</v>
      </c>
      <c r="E6" s="407">
        <v>2464</v>
      </c>
      <c r="F6" s="407">
        <v>17550</v>
      </c>
      <c r="G6" s="339">
        <f aca="true" t="shared" si="1" ref="G6:G18">(E6*1000)/F6</f>
        <v>140.3988603988604</v>
      </c>
      <c r="H6" s="407">
        <f>(E19-E13+B6)</f>
        <v>12731</v>
      </c>
      <c r="I6" s="407">
        <f>(F19-F13+C6)</f>
        <v>97413.33333333333</v>
      </c>
      <c r="J6" s="407">
        <f>(E12+E19-E6+B6)</f>
        <v>28582</v>
      </c>
      <c r="K6" s="407">
        <f>(F12+F19-F6+C6)</f>
        <v>200763.3333333333</v>
      </c>
    </row>
    <row r="7" spans="1:12" ht="14.25">
      <c r="A7" s="37" t="s">
        <v>10</v>
      </c>
      <c r="B7" s="407">
        <v>4360</v>
      </c>
      <c r="C7" s="407">
        <v>33626.666666666664</v>
      </c>
      <c r="D7" s="339">
        <f t="shared" si="0"/>
        <v>129.65900079302142</v>
      </c>
      <c r="E7" s="407">
        <v>2358</v>
      </c>
      <c r="F7" s="407">
        <v>14733.333333333334</v>
      </c>
      <c r="G7" s="339">
        <f t="shared" si="1"/>
        <v>160.0452488687783</v>
      </c>
      <c r="H7" s="407">
        <f aca="true" t="shared" si="2" ref="H7:I9">(H6-E14+B7)</f>
        <v>15371</v>
      </c>
      <c r="I7" s="407">
        <f t="shared" si="2"/>
        <v>121983.33333333331</v>
      </c>
      <c r="J7" s="407">
        <f aca="true" t="shared" si="3" ref="J7:K9">(J6-E7+B7)</f>
        <v>30584</v>
      </c>
      <c r="K7" s="407">
        <f t="shared" si="3"/>
        <v>219656.66666666663</v>
      </c>
      <c r="L7" s="110"/>
    </row>
    <row r="8" spans="1:11" ht="14.25">
      <c r="A8" s="37" t="s">
        <v>11</v>
      </c>
      <c r="B8" s="407">
        <v>3905</v>
      </c>
      <c r="C8" s="407">
        <v>25480</v>
      </c>
      <c r="D8" s="339">
        <f t="shared" si="0"/>
        <v>153.2574568288854</v>
      </c>
      <c r="E8" s="407">
        <v>3471</v>
      </c>
      <c r="F8" s="407">
        <v>20973.333333333332</v>
      </c>
      <c r="G8" s="339">
        <f t="shared" si="1"/>
        <v>165.49586776859505</v>
      </c>
      <c r="H8" s="407">
        <f t="shared" si="2"/>
        <v>17008</v>
      </c>
      <c r="I8" s="407">
        <f t="shared" si="2"/>
        <v>130953.33333333331</v>
      </c>
      <c r="J8" s="407">
        <f t="shared" si="3"/>
        <v>31018</v>
      </c>
      <c r="K8" s="407">
        <f t="shared" si="3"/>
        <v>224163.33333333328</v>
      </c>
    </row>
    <row r="9" spans="1:11" ht="14.25">
      <c r="A9" s="37" t="s">
        <v>12</v>
      </c>
      <c r="B9" s="407">
        <v>3679</v>
      </c>
      <c r="C9" s="407">
        <v>28860</v>
      </c>
      <c r="D9" s="339">
        <f t="shared" si="0"/>
        <v>127.47747747747748</v>
      </c>
      <c r="E9" s="407">
        <v>2543</v>
      </c>
      <c r="F9" s="407">
        <v>14213.333333333334</v>
      </c>
      <c r="G9" s="339">
        <f t="shared" si="1"/>
        <v>178.91651031894935</v>
      </c>
      <c r="H9" s="407">
        <f t="shared" si="2"/>
        <v>18433</v>
      </c>
      <c r="I9" s="407">
        <f t="shared" si="2"/>
        <v>139793.3333333333</v>
      </c>
      <c r="J9" s="407">
        <f t="shared" si="3"/>
        <v>32154</v>
      </c>
      <c r="K9" s="407">
        <f t="shared" si="3"/>
        <v>238809.99999999994</v>
      </c>
    </row>
    <row r="10" spans="1:11" ht="14.25">
      <c r="A10" s="37" t="s">
        <v>13</v>
      </c>
      <c r="B10" s="407">
        <v>4730</v>
      </c>
      <c r="C10" s="407">
        <v>36530</v>
      </c>
      <c r="D10" s="339">
        <f t="shared" si="0"/>
        <v>129.482617027101</v>
      </c>
      <c r="E10" s="407">
        <v>2718</v>
      </c>
      <c r="F10" s="407">
        <v>17810</v>
      </c>
      <c r="G10" s="339">
        <f t="shared" si="1"/>
        <v>152.61089275687817</v>
      </c>
      <c r="H10" s="407">
        <f>(H9-E17+B10)</f>
        <v>21429</v>
      </c>
      <c r="I10" s="407">
        <f>(I9-F17+C10)</f>
        <v>162846.66666666663</v>
      </c>
      <c r="J10" s="407">
        <f>(J9-E10+B10)</f>
        <v>34166</v>
      </c>
      <c r="K10" s="407">
        <f>(K9-F10+C10)</f>
        <v>257529.99999999994</v>
      </c>
    </row>
    <row r="11" spans="1:11" ht="14.25">
      <c r="A11" s="37" t="s">
        <v>14</v>
      </c>
      <c r="B11" s="407">
        <v>5628</v>
      </c>
      <c r="C11" s="407">
        <v>46323.333333333336</v>
      </c>
      <c r="D11" s="339">
        <f t="shared" si="0"/>
        <v>121.49384759300568</v>
      </c>
      <c r="E11" s="407">
        <v>2739</v>
      </c>
      <c r="F11" s="407">
        <v>18330</v>
      </c>
      <c r="G11" s="339">
        <f t="shared" si="1"/>
        <v>149.42716857610475</v>
      </c>
      <c r="H11" s="407">
        <f>(H10-E18+B11)</f>
        <v>25496</v>
      </c>
      <c r="I11" s="407">
        <f>(I10-F18+C11)</f>
        <v>195086.66666666663</v>
      </c>
      <c r="J11" s="407">
        <f>(J10-E11+B11)</f>
        <v>37055</v>
      </c>
      <c r="K11" s="407">
        <f>(K10-F11+C11)</f>
        <v>285523.33333333326</v>
      </c>
    </row>
    <row r="12" spans="1:11" ht="14.25">
      <c r="A12" s="406" t="s">
        <v>15</v>
      </c>
      <c r="B12" s="39">
        <f>SUM(B6:B11)</f>
        <v>25496</v>
      </c>
      <c r="C12" s="40">
        <f>SUM(C6:C11)</f>
        <v>195086.66666666666</v>
      </c>
      <c r="D12" s="41">
        <f t="shared" si="0"/>
        <v>130.69063322284114</v>
      </c>
      <c r="E12" s="39">
        <f>SUM(E6:E11)</f>
        <v>16293</v>
      </c>
      <c r="F12" s="40">
        <f>SUM(F6:F11)</f>
        <v>103610</v>
      </c>
      <c r="G12" s="41">
        <f t="shared" si="1"/>
        <v>157.2531608918058</v>
      </c>
      <c r="H12" s="408"/>
      <c r="I12" s="43"/>
      <c r="J12" s="43"/>
      <c r="K12" s="43"/>
    </row>
    <row r="13" spans="1:12" ht="14.25">
      <c r="A13" s="37" t="s">
        <v>16</v>
      </c>
      <c r="B13" s="407">
        <v>4797</v>
      </c>
      <c r="C13" s="407">
        <v>38740</v>
      </c>
      <c r="D13" s="339">
        <f t="shared" si="0"/>
        <v>123.8255033557047</v>
      </c>
      <c r="E13" s="407">
        <v>2022</v>
      </c>
      <c r="F13" s="407">
        <v>17290</v>
      </c>
      <c r="G13" s="339">
        <f t="shared" si="1"/>
        <v>116.94621168305379</v>
      </c>
      <c r="H13" s="407">
        <f>(H11-E6+B13)</f>
        <v>27829</v>
      </c>
      <c r="I13" s="407">
        <f>(I11-F6+C13)</f>
        <v>216276.66666666663</v>
      </c>
      <c r="J13" s="407">
        <f>(J11-E13+B13)</f>
        <v>39830</v>
      </c>
      <c r="K13" s="407">
        <f>(K11-F13+C13)</f>
        <v>306973.33333333326</v>
      </c>
      <c r="L13" s="110"/>
    </row>
    <row r="14" spans="1:11" ht="14.25">
      <c r="A14" s="37" t="s">
        <v>17</v>
      </c>
      <c r="B14" s="407">
        <v>3415</v>
      </c>
      <c r="C14" s="407">
        <v>25306.666666666668</v>
      </c>
      <c r="D14" s="339">
        <f t="shared" si="0"/>
        <v>134.94467860906215</v>
      </c>
      <c r="E14" s="407">
        <v>1720</v>
      </c>
      <c r="F14" s="407">
        <v>9056.666666666666</v>
      </c>
      <c r="G14" s="339">
        <f t="shared" si="1"/>
        <v>189.91534781008465</v>
      </c>
      <c r="H14" s="407">
        <f aca="true" t="shared" si="4" ref="H14:I16">(H13-E7+B14)</f>
        <v>28886</v>
      </c>
      <c r="I14" s="407">
        <f t="shared" si="4"/>
        <v>226849.99999999994</v>
      </c>
      <c r="J14" s="407">
        <f aca="true" t="shared" si="5" ref="J14:K16">(J13-E14+B14)</f>
        <v>41525</v>
      </c>
      <c r="K14" s="407">
        <f t="shared" si="5"/>
        <v>323223.33333333326</v>
      </c>
    </row>
    <row r="15" spans="1:11" ht="14.25">
      <c r="A15" s="37" t="s">
        <v>18</v>
      </c>
      <c r="B15" s="407">
        <v>4483</v>
      </c>
      <c r="C15" s="407">
        <v>30896.666666666668</v>
      </c>
      <c r="D15" s="339">
        <f t="shared" si="0"/>
        <v>145.09655842054158</v>
      </c>
      <c r="E15" s="407">
        <v>2268</v>
      </c>
      <c r="F15" s="407">
        <v>16510</v>
      </c>
      <c r="G15" s="339">
        <f t="shared" si="1"/>
        <v>137.37129012719564</v>
      </c>
      <c r="H15" s="407">
        <f t="shared" si="4"/>
        <v>29898</v>
      </c>
      <c r="I15" s="407">
        <f t="shared" si="4"/>
        <v>236773.33333333326</v>
      </c>
      <c r="J15" s="407">
        <f t="shared" si="5"/>
        <v>43740</v>
      </c>
      <c r="K15" s="407">
        <f t="shared" si="5"/>
        <v>337609.99999999994</v>
      </c>
    </row>
    <row r="16" spans="1:11" ht="14.25">
      <c r="A16" s="37" t="s">
        <v>19</v>
      </c>
      <c r="B16" s="407">
        <v>2027</v>
      </c>
      <c r="C16" s="407">
        <v>13000</v>
      </c>
      <c r="D16" s="339">
        <f t="shared" si="0"/>
        <v>155.92307692307693</v>
      </c>
      <c r="E16" s="407">
        <v>2254</v>
      </c>
      <c r="F16" s="407">
        <v>20020</v>
      </c>
      <c r="G16" s="339">
        <f t="shared" si="1"/>
        <v>112.58741258741259</v>
      </c>
      <c r="H16" s="407">
        <f t="shared" si="4"/>
        <v>29382</v>
      </c>
      <c r="I16" s="407">
        <f t="shared" si="4"/>
        <v>235559.9999999999</v>
      </c>
      <c r="J16" s="407">
        <f t="shared" si="5"/>
        <v>43513</v>
      </c>
      <c r="K16" s="407">
        <f t="shared" si="5"/>
        <v>330589.99999999994</v>
      </c>
    </row>
    <row r="17" spans="1:11" ht="14.25">
      <c r="A17" s="37" t="s">
        <v>20</v>
      </c>
      <c r="B17" s="407">
        <v>1892</v>
      </c>
      <c r="C17" s="407">
        <v>15470</v>
      </c>
      <c r="D17" s="339">
        <f t="shared" si="0"/>
        <v>122.30122818358113</v>
      </c>
      <c r="E17" s="407">
        <v>1734</v>
      </c>
      <c r="F17" s="407">
        <v>13476.666666666666</v>
      </c>
      <c r="G17" s="339">
        <f t="shared" si="1"/>
        <v>128.66683156072224</v>
      </c>
      <c r="H17" s="407">
        <f>(H16-E10+B17)</f>
        <v>28556</v>
      </c>
      <c r="I17" s="407">
        <f>(I16-F10+C17)</f>
        <v>233219.9999999999</v>
      </c>
      <c r="J17" s="407">
        <f>(J16-E17+B17)</f>
        <v>43671</v>
      </c>
      <c r="K17" s="407">
        <f>(K16-F17+C17)</f>
        <v>332583.33333333326</v>
      </c>
    </row>
    <row r="18" spans="1:11" ht="14.25">
      <c r="A18" s="37" t="s">
        <v>21</v>
      </c>
      <c r="B18" s="407"/>
      <c r="C18" s="407"/>
      <c r="D18" s="337"/>
      <c r="E18" s="407">
        <v>1561</v>
      </c>
      <c r="F18" s="407">
        <v>14083.333333333334</v>
      </c>
      <c r="G18" s="337">
        <f t="shared" si="1"/>
        <v>110.84023668639053</v>
      </c>
      <c r="H18" s="407"/>
      <c r="I18" s="407"/>
      <c r="J18" s="407"/>
      <c r="K18" s="407"/>
    </row>
    <row r="19" spans="1:11" ht="14.25">
      <c r="A19" s="405" t="s">
        <v>15</v>
      </c>
      <c r="B19" s="39">
        <f>SUM(B13:B18)</f>
        <v>16614</v>
      </c>
      <c r="C19" s="40">
        <f>SUM(C13:C18)</f>
        <v>123413.33333333334</v>
      </c>
      <c r="D19" s="41">
        <f>(B19*1000)/C19</f>
        <v>134.6207865168539</v>
      </c>
      <c r="E19" s="126">
        <f>SUM(E13:E18)</f>
        <v>11559</v>
      </c>
      <c r="F19" s="42">
        <f>SUM(F13:F18)</f>
        <v>90436.66666666666</v>
      </c>
      <c r="G19" s="125">
        <f>(E19*1000)/F19</f>
        <v>127.81320260956103</v>
      </c>
      <c r="H19" s="43"/>
      <c r="I19" s="43"/>
      <c r="J19" s="43"/>
      <c r="K19" s="43"/>
    </row>
    <row r="20" spans="1:11" ht="14.25">
      <c r="A20" s="405" t="s">
        <v>2</v>
      </c>
      <c r="B20" s="39">
        <f>SUM(B12,B19)</f>
        <v>42110</v>
      </c>
      <c r="C20" s="40">
        <f>SUM(C12,C19)</f>
        <v>318500</v>
      </c>
      <c r="D20" s="121">
        <f>(B20*1000)/C20</f>
        <v>132.21350078492935</v>
      </c>
      <c r="E20" s="39">
        <f>SUM(E12,E19)</f>
        <v>27852</v>
      </c>
      <c r="F20" s="40">
        <f>SUM(F12,F19)</f>
        <v>194046.66666666666</v>
      </c>
      <c r="G20" s="41">
        <f>(E20*1000)/F20</f>
        <v>143.5324835950115</v>
      </c>
      <c r="H20" s="44"/>
      <c r="I20" s="44"/>
      <c r="J20" s="44"/>
      <c r="K20" s="44"/>
    </row>
    <row r="21" spans="1:11" ht="14.25">
      <c r="A21" s="4" t="s">
        <v>155</v>
      </c>
      <c r="B21" s="7"/>
      <c r="C21" s="7"/>
      <c r="D21" s="3"/>
      <c r="E21" s="6"/>
      <c r="F21" s="6"/>
      <c r="G21" s="3"/>
      <c r="H21" s="3"/>
      <c r="I21" s="3"/>
      <c r="J21" s="3"/>
      <c r="K21" s="3"/>
    </row>
    <row r="22" spans="1:11" ht="14.25">
      <c r="A22" s="4" t="s">
        <v>82</v>
      </c>
      <c r="B22" s="7"/>
      <c r="C22" s="7"/>
      <c r="D22" s="3"/>
      <c r="E22" s="6"/>
      <c r="F22" s="6"/>
      <c r="G22" s="3"/>
      <c r="H22" s="3"/>
      <c r="I22" s="3"/>
      <c r="J22" s="3"/>
      <c r="K22" s="3"/>
    </row>
    <row r="23" spans="1:11" ht="14.25">
      <c r="A23" s="4" t="s">
        <v>177</v>
      </c>
      <c r="B23" s="7"/>
      <c r="C23" s="7"/>
      <c r="D23" s="3"/>
      <c r="E23" s="3"/>
      <c r="F23" s="3"/>
      <c r="G23" s="3"/>
      <c r="H23" s="3"/>
      <c r="I23" s="3"/>
      <c r="J23" s="3"/>
      <c r="K23" s="3"/>
    </row>
    <row r="24" spans="1:11" ht="14.25">
      <c r="A24" s="4" t="s">
        <v>81</v>
      </c>
      <c r="B24" s="7"/>
      <c r="C24" s="7"/>
      <c r="D24" s="3"/>
      <c r="E24" s="3"/>
      <c r="F24" s="3"/>
      <c r="G24" s="3"/>
      <c r="H24" s="3"/>
      <c r="I24" s="3"/>
      <c r="J24" s="3"/>
      <c r="K24" s="3"/>
    </row>
    <row r="25" spans="1:3" ht="14.25">
      <c r="A25" s="7"/>
      <c r="B25" s="7"/>
      <c r="C25" s="7"/>
    </row>
    <row r="26" spans="1:11" ht="14.2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</row>
    <row r="27" spans="1:11" ht="14.2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</row>
    <row r="28" spans="1:11" ht="14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</row>
    <row r="29" spans="1:11" ht="14.2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</row>
    <row r="30" spans="1:11" ht="14.2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</row>
    <row r="31" spans="1:11" ht="14.2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</row>
    <row r="32" spans="1:11" ht="14.2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</row>
    <row r="33" spans="1:11" ht="14.2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</row>
    <row r="34" spans="1:11" ht="14.2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</row>
    <row r="35" spans="1:11" ht="14.2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</row>
    <row r="36" spans="1:11" ht="14.2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</row>
    <row r="37" spans="1:11" ht="14.2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</row>
    <row r="38" spans="1:11" ht="14.2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</row>
    <row r="39" spans="1:11" ht="14.2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</row>
    <row r="40" spans="1:11" ht="14.2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</row>
    <row r="41" spans="1:11" ht="14.2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</row>
    <row r="42" spans="1:11" ht="14.2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</row>
    <row r="43" spans="1:11" ht="14.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</row>
    <row r="44" spans="1:11" ht="14.2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</row>
    <row r="45" spans="1:11" ht="14.2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</row>
    <row r="46" spans="1:11" ht="14.2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</row>
    <row r="47" spans="1:11" ht="14.2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</row>
    <row r="48" spans="1:11" ht="14.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</row>
    <row r="49" spans="1:11" ht="14.2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</row>
    <row r="50" spans="1:11" ht="14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</row>
    <row r="51" spans="1:11" ht="14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</row>
    <row r="52" spans="1:11" ht="14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</row>
    <row r="53" spans="1:11" ht="14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</row>
    <row r="54" spans="1:11" ht="14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</row>
    <row r="55" spans="1:11" ht="14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</row>
    <row r="56" spans="1:11" ht="14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</row>
    <row r="57" spans="1:11" ht="14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</row>
    <row r="58" spans="1:11" ht="14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1:11" ht="14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ht="14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</row>
    <row r="61" spans="1:11" ht="14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</row>
    <row r="62" spans="1:11" ht="14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</row>
    <row r="63" spans="1:11" ht="14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</row>
    <row r="64" spans="1:11" ht="14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</row>
    <row r="65" spans="1:11" ht="14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</row>
    <row r="66" spans="1:11" ht="14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</row>
    <row r="67" spans="1:11" ht="14.2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</row>
    <row r="68" spans="1:11" ht="14.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</row>
    <row r="69" spans="1:11" ht="14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</row>
    <row r="70" spans="1:11" ht="14.2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</row>
    <row r="71" spans="1:11" ht="14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</row>
    <row r="72" spans="1:11" ht="14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</row>
    <row r="73" spans="1:11" ht="14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</row>
    <row r="74" spans="1:11" ht="14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</row>
    <row r="75" spans="1:11" ht="14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</row>
    <row r="76" spans="1:11" ht="14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</row>
    <row r="77" spans="1:11" ht="14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</row>
    <row r="78" spans="1:11" ht="14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</row>
    <row r="79" spans="1:11" ht="14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</row>
    <row r="80" spans="1:11" ht="14.2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</row>
    <row r="81" spans="1:11" ht="14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</row>
    <row r="82" spans="1:11" ht="14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</row>
    <row r="83" spans="1:11" ht="14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</row>
    <row r="84" spans="1:11" ht="14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</row>
    <row r="85" spans="1:11" ht="14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</row>
    <row r="86" spans="1:11" ht="14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</row>
    <row r="87" spans="1:11" ht="14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</row>
    <row r="88" spans="1:11" ht="14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</row>
    <row r="89" spans="1:11" ht="14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</row>
    <row r="90" spans="1:11" ht="14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</row>
    <row r="91" spans="1:11" ht="14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</row>
    <row r="92" spans="1:11" ht="14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</row>
    <row r="93" spans="1:11" ht="14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</row>
    <row r="94" spans="1:11" ht="14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</row>
  </sheetData>
  <mergeCells count="5">
    <mergeCell ref="A1:K1"/>
    <mergeCell ref="H4:I4"/>
    <mergeCell ref="J4:K4"/>
    <mergeCell ref="E4:G4"/>
    <mergeCell ref="B4:D4"/>
  </mergeCells>
  <printOptions horizontalCentered="1"/>
  <pageMargins left="0.07874015748031496" right="0.07874015748031496" top="0.5905511811023623" bottom="0.5905511811023623" header="0.5118110236220472" footer="0.5118110236220472"/>
  <pageSetup horizontalDpi="1200" verticalDpi="1200" orientation="portrait" paperSize="9" scale="92" r:id="rId2"/>
  <ignoredErrors>
    <ignoredError sqref="D12 D20 D14 D18:D19" formula="1"/>
  </ignoredErrors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134"/>
  <sheetViews>
    <sheetView workbookViewId="0" topLeftCell="A1">
      <selection activeCell="A1" sqref="A1:J1"/>
    </sheetView>
  </sheetViews>
  <sheetFormatPr defaultColWidth="9.140625" defaultRowHeight="12.75"/>
  <cols>
    <col min="1" max="1" width="26.8515625" style="130" customWidth="1"/>
    <col min="2" max="2" width="11.140625" style="130" customWidth="1"/>
    <col min="3" max="3" width="10.57421875" style="130" customWidth="1"/>
    <col min="4" max="4" width="10.140625" style="130" customWidth="1"/>
    <col min="5" max="5" width="11.140625" style="130" customWidth="1"/>
    <col min="6" max="6" width="10.57421875" style="130" customWidth="1"/>
    <col min="7" max="7" width="10.140625" style="156" customWidth="1"/>
    <col min="8" max="8" width="9.421875" style="130" customWidth="1"/>
    <col min="9" max="9" width="10.28125" style="130" customWidth="1"/>
    <col min="10" max="10" width="9.8515625" style="130" customWidth="1"/>
    <col min="11" max="16384" width="9.140625" style="130" customWidth="1"/>
  </cols>
  <sheetData>
    <row r="1" spans="1:10" ht="15" customHeight="1">
      <c r="A1" s="551" t="s">
        <v>235</v>
      </c>
      <c r="B1" s="551"/>
      <c r="C1" s="551"/>
      <c r="D1" s="551"/>
      <c r="E1" s="551"/>
      <c r="F1" s="551"/>
      <c r="G1" s="551"/>
      <c r="H1" s="551"/>
      <c r="I1" s="551"/>
      <c r="J1" s="551"/>
    </row>
    <row r="3" spans="1:10" ht="12.75">
      <c r="A3" s="552" t="s">
        <v>157</v>
      </c>
      <c r="B3" s="578" t="s">
        <v>394</v>
      </c>
      <c r="C3" s="568"/>
      <c r="D3" s="568"/>
      <c r="E3" s="578" t="s">
        <v>395</v>
      </c>
      <c r="F3" s="568"/>
      <c r="G3" s="568"/>
      <c r="H3" s="569" t="s">
        <v>58</v>
      </c>
      <c r="I3" s="569"/>
      <c r="J3" s="570"/>
    </row>
    <row r="4" spans="1:10" ht="12.75">
      <c r="A4" s="577"/>
      <c r="B4" s="131" t="s">
        <v>1</v>
      </c>
      <c r="C4" s="131" t="s">
        <v>59</v>
      </c>
      <c r="D4" s="131" t="s">
        <v>60</v>
      </c>
      <c r="E4" s="131" t="s">
        <v>1</v>
      </c>
      <c r="F4" s="131" t="s">
        <v>59</v>
      </c>
      <c r="G4" s="131" t="s">
        <v>60</v>
      </c>
      <c r="H4" s="568" t="s">
        <v>296</v>
      </c>
      <c r="I4" s="568"/>
      <c r="J4" s="579"/>
    </row>
    <row r="5" spans="1:10" ht="12.75">
      <c r="A5" s="397"/>
      <c r="B5" s="132" t="s">
        <v>61</v>
      </c>
      <c r="C5" s="132" t="s">
        <v>62</v>
      </c>
      <c r="D5" s="133" t="s">
        <v>63</v>
      </c>
      <c r="E5" s="132" t="s">
        <v>61</v>
      </c>
      <c r="F5" s="132" t="s">
        <v>62</v>
      </c>
      <c r="G5" s="131" t="s">
        <v>63</v>
      </c>
      <c r="H5" s="132" t="s">
        <v>1</v>
      </c>
      <c r="I5" s="132" t="s">
        <v>59</v>
      </c>
      <c r="J5" s="409" t="s">
        <v>60</v>
      </c>
    </row>
    <row r="6" spans="1:10" ht="13.5" customHeight="1">
      <c r="A6" s="410" t="s">
        <v>147</v>
      </c>
      <c r="B6" s="111">
        <f>'Total Exp.sacas'!B6</f>
        <v>5418039</v>
      </c>
      <c r="C6" s="111">
        <v>1803823</v>
      </c>
      <c r="D6" s="134">
        <f>(B6*1000)/C6</f>
        <v>3003.64226423546</v>
      </c>
      <c r="E6" s="111">
        <f>'Total Exp.sacas'!E6</f>
        <v>4235780</v>
      </c>
      <c r="F6" s="111">
        <v>1547766</v>
      </c>
      <c r="G6" s="134">
        <f>(E6*1000)/F6</f>
        <v>2736.7056777316466</v>
      </c>
      <c r="H6" s="135">
        <f aca="true" t="shared" si="0" ref="H6:J7">SUM(B6-E6)*100/E6</f>
        <v>27.911246570879506</v>
      </c>
      <c r="I6" s="135">
        <f t="shared" si="0"/>
        <v>16.543650655202402</v>
      </c>
      <c r="J6" s="411">
        <f t="shared" si="0"/>
        <v>9.753938418583152</v>
      </c>
    </row>
    <row r="7" spans="1:10" ht="13.5" customHeight="1">
      <c r="A7" s="410" t="s">
        <v>64</v>
      </c>
      <c r="B7" s="111">
        <f>'Total Exp.sacas'!B7</f>
        <v>509262</v>
      </c>
      <c r="C7" s="111">
        <v>68028</v>
      </c>
      <c r="D7" s="134">
        <f>(B7*1000)/C7</f>
        <v>7486.064561651085</v>
      </c>
      <c r="E7" s="111">
        <f>'Total Exp.sacas'!E7</f>
        <v>593788</v>
      </c>
      <c r="F7" s="111">
        <v>72491</v>
      </c>
      <c r="G7" s="134">
        <f>(E7*1000)/F7</f>
        <v>8191.196148487398</v>
      </c>
      <c r="H7" s="135">
        <f t="shared" si="0"/>
        <v>-14.23504685173833</v>
      </c>
      <c r="I7" s="135">
        <f t="shared" si="0"/>
        <v>-6.156626339821495</v>
      </c>
      <c r="J7" s="411">
        <f t="shared" si="0"/>
        <v>-8.608408028008515</v>
      </c>
    </row>
    <row r="8" spans="1:10" ht="13.5" customHeight="1">
      <c r="A8" s="410" t="s">
        <v>242</v>
      </c>
      <c r="B8" s="111">
        <f>'Total Exp.sacas'!B8</f>
        <v>11219</v>
      </c>
      <c r="C8" s="111">
        <v>1524</v>
      </c>
      <c r="D8" s="134">
        <f>(B8*1000)/C8</f>
        <v>7361.548556430446</v>
      </c>
      <c r="E8" s="111">
        <f>'Total Exp.sacas'!E8</f>
        <v>14077.142</v>
      </c>
      <c r="F8" s="111">
        <v>1792</v>
      </c>
      <c r="G8" s="134">
        <f>(E8*1000)/F8</f>
        <v>7855.547991071428</v>
      </c>
      <c r="H8" s="135">
        <f aca="true" t="shared" si="1" ref="H8:J9">SUM(B8-E8)*100/E8</f>
        <v>-20.303425226512594</v>
      </c>
      <c r="I8" s="135">
        <f t="shared" si="1"/>
        <v>-14.955357142857142</v>
      </c>
      <c r="J8" s="411">
        <f t="shared" si="1"/>
        <v>-6.288541998628983</v>
      </c>
    </row>
    <row r="9" spans="1:10" ht="13.5" customHeight="1">
      <c r="A9" s="412" t="s">
        <v>213</v>
      </c>
      <c r="B9" s="111">
        <f>'Total Exp.sacas'!B9</f>
        <v>42110</v>
      </c>
      <c r="C9" s="111">
        <v>7350</v>
      </c>
      <c r="D9" s="134">
        <f>(B9*1000)/C9</f>
        <v>5729.251700680272</v>
      </c>
      <c r="E9" s="111">
        <f>'Total Exp.sacas'!E9</f>
        <v>26291</v>
      </c>
      <c r="F9" s="111">
        <v>4153</v>
      </c>
      <c r="G9" s="134">
        <f>(E9*1000)/F9</f>
        <v>6330.6043823741875</v>
      </c>
      <c r="H9" s="135">
        <f t="shared" si="1"/>
        <v>60.16887908409722</v>
      </c>
      <c r="I9" s="135">
        <f t="shared" si="1"/>
        <v>76.98049602696845</v>
      </c>
      <c r="J9" s="411">
        <f t="shared" si="1"/>
        <v>-9.499135396427794</v>
      </c>
    </row>
    <row r="10" spans="1:10" ht="13.5" customHeight="1">
      <c r="A10" s="413" t="s">
        <v>236</v>
      </c>
      <c r="B10" s="111">
        <f>'Total Exp.sacas'!B10</f>
        <v>14.541</v>
      </c>
      <c r="C10" s="111">
        <v>0.30600000000000005</v>
      </c>
      <c r="D10" s="134">
        <f>(B10*1000)/C10</f>
        <v>47519.607843137244</v>
      </c>
      <c r="E10" s="111">
        <f>'Total Exp.sacas'!E10</f>
        <v>0.525</v>
      </c>
      <c r="F10" s="111">
        <v>0.15</v>
      </c>
      <c r="G10" s="134">
        <f>(E10*1000)/F10</f>
        <v>3500</v>
      </c>
      <c r="H10" s="135">
        <f>SUM(B10-E10)*100/E10</f>
        <v>2669.7142857142853</v>
      </c>
      <c r="I10" s="135">
        <f>SUM(C10-F10)*100/F10</f>
        <v>104.00000000000004</v>
      </c>
      <c r="J10" s="411">
        <f>SUM(D10-G10)*100/G10</f>
        <v>1257.7030812324927</v>
      </c>
    </row>
    <row r="11" spans="1:10" ht="12.75">
      <c r="A11" s="414" t="s">
        <v>2</v>
      </c>
      <c r="B11" s="136">
        <f>SUM(B6:B10)</f>
        <v>5980644.541</v>
      </c>
      <c r="C11" s="136">
        <f>SUM(C6:C10)</f>
        <v>1880725.306</v>
      </c>
      <c r="D11" s="137">
        <v>0</v>
      </c>
      <c r="E11" s="136">
        <f>SUM(E6:E10)</f>
        <v>4869936.667</v>
      </c>
      <c r="F11" s="136">
        <f>SUM(F6:F10)</f>
        <v>1626202.15</v>
      </c>
      <c r="G11" s="137">
        <v>0</v>
      </c>
      <c r="H11" s="138">
        <f>SUM(B11-E11)*100/E11</f>
        <v>22.807439807717724</v>
      </c>
      <c r="I11" s="138">
        <f>SUM(C11-F11)*100/F11</f>
        <v>15.651384792474921</v>
      </c>
      <c r="J11" s="415">
        <v>0</v>
      </c>
    </row>
    <row r="12" spans="1:10" ht="12" customHeight="1">
      <c r="A12" s="416" t="s">
        <v>155</v>
      </c>
      <c r="B12" s="43"/>
      <c r="C12" s="43"/>
      <c r="D12" s="43"/>
      <c r="E12" s="43"/>
      <c r="F12" s="43"/>
      <c r="G12" s="417"/>
      <c r="H12" s="43"/>
      <c r="I12" s="43"/>
      <c r="J12" s="43"/>
    </row>
    <row r="13" spans="1:10" ht="12" customHeight="1">
      <c r="A13" s="418" t="s">
        <v>196</v>
      </c>
      <c r="B13" s="43"/>
      <c r="C13" s="43"/>
      <c r="D13" s="43"/>
      <c r="E13" s="43"/>
      <c r="F13" s="43"/>
      <c r="G13" s="417"/>
      <c r="H13" s="43"/>
      <c r="I13" s="43"/>
      <c r="J13" s="43"/>
    </row>
    <row r="14" spans="1:10" ht="12" customHeight="1">
      <c r="A14" s="418" t="s">
        <v>175</v>
      </c>
      <c r="B14" s="43"/>
      <c r="C14" s="43"/>
      <c r="D14" s="43"/>
      <c r="E14" s="43"/>
      <c r="F14" s="43"/>
      <c r="G14" s="417"/>
      <c r="H14" s="43"/>
      <c r="I14" s="43"/>
      <c r="J14" s="43"/>
    </row>
    <row r="15" spans="1:10" ht="12" customHeight="1">
      <c r="A15" s="418" t="s">
        <v>176</v>
      </c>
      <c r="B15" s="43"/>
      <c r="C15" s="43"/>
      <c r="D15" s="43"/>
      <c r="E15" s="43"/>
      <c r="F15" s="43"/>
      <c r="G15" s="417"/>
      <c r="H15" s="43"/>
      <c r="I15" s="43"/>
      <c r="J15" s="43"/>
    </row>
    <row r="16" spans="1:10" ht="12" customHeight="1">
      <c r="A16" s="418" t="s">
        <v>212</v>
      </c>
      <c r="B16" s="43"/>
      <c r="C16" s="43"/>
      <c r="D16" s="43"/>
      <c r="E16" s="43"/>
      <c r="F16" s="43"/>
      <c r="G16" s="417"/>
      <c r="H16" s="43"/>
      <c r="I16" s="43"/>
      <c r="J16" s="43"/>
    </row>
    <row r="17" spans="1:10" ht="12" customHeight="1">
      <c r="A17" s="418"/>
      <c r="B17" s="43"/>
      <c r="C17" s="43"/>
      <c r="D17" s="43"/>
      <c r="E17" s="43"/>
      <c r="F17" s="43"/>
      <c r="G17" s="417"/>
      <c r="H17" s="43"/>
      <c r="I17" s="43"/>
      <c r="J17" s="43"/>
    </row>
    <row r="18" spans="1:10" ht="12.75">
      <c r="A18" s="574" t="s">
        <v>163</v>
      </c>
      <c r="B18" s="574"/>
      <c r="C18" s="574"/>
      <c r="D18" s="574"/>
      <c r="E18" s="574"/>
      <c r="F18" s="574"/>
      <c r="G18" s="574"/>
      <c r="H18" s="574"/>
      <c r="I18" s="574"/>
      <c r="J18" s="574"/>
    </row>
    <row r="19" spans="1:10" ht="12.75">
      <c r="A19" s="574" t="s">
        <v>65</v>
      </c>
      <c r="B19" s="574"/>
      <c r="C19" s="574"/>
      <c r="D19" s="574"/>
      <c r="E19" s="574"/>
      <c r="F19" s="574"/>
      <c r="G19" s="574"/>
      <c r="H19" s="574"/>
      <c r="I19" s="574"/>
      <c r="J19" s="574"/>
    </row>
    <row r="20" spans="1:10" ht="12.75">
      <c r="A20" s="419"/>
      <c r="B20" s="419"/>
      <c r="C20" s="419"/>
      <c r="D20" s="419"/>
      <c r="E20" s="419"/>
      <c r="F20" s="419"/>
      <c r="G20" s="420"/>
      <c r="H20" s="419"/>
      <c r="I20" s="419"/>
      <c r="J20" s="419"/>
    </row>
    <row r="21" spans="1:10" ht="12.75">
      <c r="A21" s="575" t="s">
        <v>162</v>
      </c>
      <c r="B21" s="576"/>
      <c r="C21" s="576"/>
      <c r="D21" s="419"/>
      <c r="E21" s="419"/>
      <c r="F21" s="419"/>
      <c r="G21" s="420"/>
      <c r="H21" s="419"/>
      <c r="I21" s="419"/>
      <c r="J21" s="419"/>
    </row>
    <row r="22" spans="1:10" ht="12.75">
      <c r="A22" s="43"/>
      <c r="B22" s="43"/>
      <c r="C22" s="43"/>
      <c r="D22" s="43"/>
      <c r="E22" s="43"/>
      <c r="F22" s="43"/>
      <c r="G22" s="417"/>
      <c r="H22" s="43"/>
      <c r="I22" s="43"/>
      <c r="J22" s="43"/>
    </row>
    <row r="23" spans="1:10" ht="12.75">
      <c r="A23" s="552" t="s">
        <v>66</v>
      </c>
      <c r="B23" s="567" t="str">
        <f>B3</f>
        <v>Jan a Nov/14</v>
      </c>
      <c r="C23" s="568"/>
      <c r="D23" s="568"/>
      <c r="E23" s="567" t="str">
        <f>E3</f>
        <v>Jan a Nov/13</v>
      </c>
      <c r="F23" s="568"/>
      <c r="G23" s="568"/>
      <c r="H23" s="569" t="s">
        <v>58</v>
      </c>
      <c r="I23" s="569"/>
      <c r="J23" s="570"/>
    </row>
    <row r="24" spans="1:10" ht="12.75">
      <c r="A24" s="566"/>
      <c r="B24" s="139" t="s">
        <v>1</v>
      </c>
      <c r="C24" s="132" t="s">
        <v>67</v>
      </c>
      <c r="D24" s="133" t="s">
        <v>60</v>
      </c>
      <c r="E24" s="132" t="s">
        <v>1</v>
      </c>
      <c r="F24" s="132" t="s">
        <v>67</v>
      </c>
      <c r="G24" s="131" t="s">
        <v>60</v>
      </c>
      <c r="H24" s="569" t="str">
        <f>H4</f>
        <v>(14/13)</v>
      </c>
      <c r="I24" s="569"/>
      <c r="J24" s="570"/>
    </row>
    <row r="25" spans="1:10" ht="12.75">
      <c r="A25" s="421"/>
      <c r="B25" s="140" t="s">
        <v>68</v>
      </c>
      <c r="C25" s="141" t="s">
        <v>62</v>
      </c>
      <c r="D25" s="142" t="s">
        <v>63</v>
      </c>
      <c r="E25" s="140" t="s">
        <v>68</v>
      </c>
      <c r="F25" s="141" t="s">
        <v>62</v>
      </c>
      <c r="G25" s="143" t="s">
        <v>63</v>
      </c>
      <c r="H25" s="141" t="s">
        <v>1</v>
      </c>
      <c r="I25" s="141" t="s">
        <v>59</v>
      </c>
      <c r="J25" s="422" t="s">
        <v>60</v>
      </c>
    </row>
    <row r="26" spans="1:10" ht="12.75">
      <c r="A26" s="423"/>
      <c r="B26" s="144"/>
      <c r="C26" s="144"/>
      <c r="D26" s="145"/>
      <c r="E26" s="144"/>
      <c r="F26" s="144"/>
      <c r="G26" s="146"/>
      <c r="H26" s="144"/>
      <c r="I26" s="144"/>
      <c r="J26" s="424"/>
    </row>
    <row r="27" spans="1:10" ht="12.75">
      <c r="A27" s="410" t="s">
        <v>246</v>
      </c>
      <c r="B27" s="111">
        <v>1149674.357</v>
      </c>
      <c r="C27" s="111">
        <v>364463.581</v>
      </c>
      <c r="D27" s="145">
        <f aca="true" t="shared" si="2" ref="D27:D43">(B27*1000)/C27</f>
        <v>3154.428636862897</v>
      </c>
      <c r="E27" s="111">
        <v>791443.566</v>
      </c>
      <c r="F27" s="111">
        <v>296927.188</v>
      </c>
      <c r="G27" s="145">
        <f aca="true" t="shared" si="3" ref="G27:G43">(E27*1000)/F27</f>
        <v>2665.446607738729</v>
      </c>
      <c r="H27" s="135">
        <f aca="true" t="shared" si="4" ref="H27:H43">SUM(B27-E27)*100/E27</f>
        <v>45.262960795868054</v>
      </c>
      <c r="I27" s="135">
        <f aca="true" t="shared" si="5" ref="I27:I43">SUM(C27-F27)*100/F27</f>
        <v>22.745102412110533</v>
      </c>
      <c r="J27" s="411">
        <f aca="true" t="shared" si="6" ref="J27:J43">SUM(D27-G27)*100/G27</f>
        <v>18.345219435440228</v>
      </c>
    </row>
    <row r="28" spans="1:10" ht="12.75">
      <c r="A28" s="410" t="s">
        <v>247</v>
      </c>
      <c r="B28" s="111">
        <v>1092343.959</v>
      </c>
      <c r="C28" s="111">
        <v>370371.855</v>
      </c>
      <c r="D28" s="145">
        <f t="shared" si="2"/>
        <v>2949.3168669633387</v>
      </c>
      <c r="E28" s="111">
        <v>815777.299</v>
      </c>
      <c r="F28" s="111">
        <v>305029.381</v>
      </c>
      <c r="G28" s="145">
        <f t="shared" si="3"/>
        <v>2674.4220387084615</v>
      </c>
      <c r="H28" s="135">
        <f t="shared" si="4"/>
        <v>33.90222556315582</v>
      </c>
      <c r="I28" s="135">
        <f t="shared" si="5"/>
        <v>21.421698390424883</v>
      </c>
      <c r="J28" s="411">
        <f t="shared" si="6"/>
        <v>10.27866298871924</v>
      </c>
    </row>
    <row r="29" spans="1:10" ht="12.75">
      <c r="A29" s="410" t="s">
        <v>249</v>
      </c>
      <c r="B29" s="111">
        <v>497776.917</v>
      </c>
      <c r="C29" s="111">
        <v>152260.066</v>
      </c>
      <c r="D29" s="145">
        <f t="shared" si="2"/>
        <v>3269.254572633641</v>
      </c>
      <c r="E29" s="111">
        <v>425936.731</v>
      </c>
      <c r="F29" s="111">
        <v>149424.7</v>
      </c>
      <c r="G29" s="145">
        <f t="shared" si="3"/>
        <v>2850.510866008096</v>
      </c>
      <c r="H29" s="135">
        <f t="shared" si="4"/>
        <v>16.866398404132934</v>
      </c>
      <c r="I29" s="135">
        <f t="shared" si="5"/>
        <v>1.8975216279503855</v>
      </c>
      <c r="J29" s="411">
        <f t="shared" si="6"/>
        <v>14.690128412383883</v>
      </c>
    </row>
    <row r="30" spans="1:10" ht="12.75">
      <c r="A30" s="410" t="s">
        <v>250</v>
      </c>
      <c r="B30" s="111">
        <v>475710.027</v>
      </c>
      <c r="C30" s="111">
        <v>157079.566</v>
      </c>
      <c r="D30" s="145">
        <f t="shared" si="2"/>
        <v>3028.4653765850107</v>
      </c>
      <c r="E30" s="111">
        <v>328491.068</v>
      </c>
      <c r="F30" s="111">
        <v>110372.249</v>
      </c>
      <c r="G30" s="145">
        <f t="shared" si="3"/>
        <v>2976.210695860696</v>
      </c>
      <c r="H30" s="135">
        <f t="shared" si="4"/>
        <v>44.81673121169917</v>
      </c>
      <c r="I30" s="135">
        <f t="shared" si="5"/>
        <v>42.31798973308951</v>
      </c>
      <c r="J30" s="411">
        <f t="shared" si="6"/>
        <v>1.755745344138115</v>
      </c>
    </row>
    <row r="31" spans="1:10" ht="12.75">
      <c r="A31" s="410" t="s">
        <v>248</v>
      </c>
      <c r="B31" s="111">
        <v>424289.076</v>
      </c>
      <c r="C31" s="111">
        <v>123572.271</v>
      </c>
      <c r="D31" s="145">
        <f t="shared" si="2"/>
        <v>3433.529808641293</v>
      </c>
      <c r="E31" s="111">
        <v>411775.776</v>
      </c>
      <c r="F31" s="111">
        <v>129210.828</v>
      </c>
      <c r="G31" s="145">
        <f t="shared" si="3"/>
        <v>3186.8519254438957</v>
      </c>
      <c r="H31" s="135">
        <f t="shared" si="4"/>
        <v>3.038862587195996</v>
      </c>
      <c r="I31" s="135">
        <f t="shared" si="5"/>
        <v>-4.363842479207703</v>
      </c>
      <c r="J31" s="411">
        <f t="shared" si="6"/>
        <v>7.740487759343816</v>
      </c>
    </row>
    <row r="32" spans="1:10" ht="12.75">
      <c r="A32" s="410" t="s">
        <v>251</v>
      </c>
      <c r="B32" s="111">
        <v>143166.068</v>
      </c>
      <c r="C32" s="111">
        <v>50341.151</v>
      </c>
      <c r="D32" s="145">
        <f t="shared" si="2"/>
        <v>2843.9172556861085</v>
      </c>
      <c r="E32" s="111">
        <v>110933.714</v>
      </c>
      <c r="F32" s="111">
        <v>40309.518</v>
      </c>
      <c r="G32" s="145">
        <f t="shared" si="3"/>
        <v>2752.0476429413025</v>
      </c>
      <c r="H32" s="135">
        <f t="shared" si="4"/>
        <v>29.055507868419507</v>
      </c>
      <c r="I32" s="135">
        <f t="shared" si="5"/>
        <v>24.886511915126356</v>
      </c>
      <c r="J32" s="411">
        <f t="shared" si="6"/>
        <v>3.3382275550512897</v>
      </c>
    </row>
    <row r="33" spans="1:10" ht="12.75">
      <c r="A33" s="410" t="s">
        <v>254</v>
      </c>
      <c r="B33" s="111">
        <v>126025.188</v>
      </c>
      <c r="C33" s="111">
        <v>39626.21</v>
      </c>
      <c r="D33" s="145">
        <f t="shared" si="2"/>
        <v>3180.3492688298984</v>
      </c>
      <c r="E33" s="111">
        <v>82178.09</v>
      </c>
      <c r="F33" s="111">
        <v>29061.28</v>
      </c>
      <c r="G33" s="145">
        <f t="shared" si="3"/>
        <v>2827.7519090693872</v>
      </c>
      <c r="H33" s="135">
        <f t="shared" si="4"/>
        <v>53.35619019619463</v>
      </c>
      <c r="I33" s="135">
        <f t="shared" si="5"/>
        <v>36.35397339690475</v>
      </c>
      <c r="J33" s="411">
        <f t="shared" si="6"/>
        <v>12.469175907180306</v>
      </c>
    </row>
    <row r="34" spans="1:10" ht="12.75">
      <c r="A34" s="410" t="s">
        <v>252</v>
      </c>
      <c r="B34" s="111">
        <v>111992.209</v>
      </c>
      <c r="C34" s="111">
        <v>38472.115</v>
      </c>
      <c r="D34" s="145">
        <f t="shared" si="2"/>
        <v>2910.996938951758</v>
      </c>
      <c r="E34" s="111">
        <v>94461.253</v>
      </c>
      <c r="F34" s="111">
        <v>36090.84</v>
      </c>
      <c r="G34" s="145">
        <f t="shared" si="3"/>
        <v>2617.3193253468194</v>
      </c>
      <c r="H34" s="135">
        <f>SUM(B34-E34)*100/E34</f>
        <v>18.55888572640467</v>
      </c>
      <c r="I34" s="135">
        <f t="shared" si="5"/>
        <v>6.598003814818391</v>
      </c>
      <c r="J34" s="411">
        <f t="shared" si="6"/>
        <v>11.220549619638918</v>
      </c>
    </row>
    <row r="35" spans="1:10" ht="12.75">
      <c r="A35" s="410" t="s">
        <v>253</v>
      </c>
      <c r="B35" s="111">
        <v>108095.696</v>
      </c>
      <c r="C35" s="111">
        <v>34604.4</v>
      </c>
      <c r="D35" s="145">
        <f t="shared" si="2"/>
        <v>3123.75582295893</v>
      </c>
      <c r="E35" s="111">
        <v>94004.455</v>
      </c>
      <c r="F35" s="111">
        <v>34752.58</v>
      </c>
      <c r="G35" s="145">
        <f t="shared" si="3"/>
        <v>2704.9633437287243</v>
      </c>
      <c r="H35" s="135">
        <f t="shared" si="4"/>
        <v>14.989971485925846</v>
      </c>
      <c r="I35" s="135">
        <f t="shared" si="5"/>
        <v>-0.42638560935619824</v>
      </c>
      <c r="J35" s="411">
        <f t="shared" si="6"/>
        <v>15.482371700198739</v>
      </c>
    </row>
    <row r="36" spans="1:10" ht="12.75">
      <c r="A36" s="410" t="s">
        <v>257</v>
      </c>
      <c r="B36" s="111">
        <v>106021.986</v>
      </c>
      <c r="C36" s="111">
        <v>33328.038</v>
      </c>
      <c r="D36" s="145">
        <f t="shared" si="2"/>
        <v>3181.1649398623463</v>
      </c>
      <c r="E36" s="111">
        <v>87762.323</v>
      </c>
      <c r="F36" s="111">
        <v>28465.442</v>
      </c>
      <c r="G36" s="145">
        <f t="shared" si="3"/>
        <v>3083.1182245475056</v>
      </c>
      <c r="H36" s="135">
        <f t="shared" si="4"/>
        <v>20.805810940077325</v>
      </c>
      <c r="I36" s="135">
        <f t="shared" si="5"/>
        <v>17.08245387512339</v>
      </c>
      <c r="J36" s="411">
        <f t="shared" si="6"/>
        <v>3.180115330453489</v>
      </c>
    </row>
    <row r="37" spans="1:10" ht="12.75">
      <c r="A37" s="410" t="s">
        <v>268</v>
      </c>
      <c r="B37" s="111">
        <v>100540.823</v>
      </c>
      <c r="C37" s="111">
        <v>40882.484</v>
      </c>
      <c r="D37" s="145">
        <f t="shared" si="2"/>
        <v>2459.264045697419</v>
      </c>
      <c r="E37" s="111">
        <v>11510.44</v>
      </c>
      <c r="F37" s="111">
        <v>5047.8</v>
      </c>
      <c r="G37" s="145">
        <f t="shared" si="3"/>
        <v>2280.2884424897975</v>
      </c>
      <c r="H37" s="135">
        <f t="shared" si="4"/>
        <v>773.4750626387871</v>
      </c>
      <c r="I37" s="135">
        <f t="shared" si="5"/>
        <v>709.906969372796</v>
      </c>
      <c r="J37" s="411">
        <f t="shared" si="6"/>
        <v>7.848814205811701</v>
      </c>
    </row>
    <row r="38" spans="1:10" ht="12.75">
      <c r="A38" s="410" t="s">
        <v>255</v>
      </c>
      <c r="B38" s="111">
        <v>98965.797</v>
      </c>
      <c r="C38" s="111">
        <v>28329.525</v>
      </c>
      <c r="D38" s="145">
        <f t="shared" si="2"/>
        <v>3493.3800337280627</v>
      </c>
      <c r="E38" s="111">
        <v>81733.65</v>
      </c>
      <c r="F38" s="111">
        <v>27544.2</v>
      </c>
      <c r="G38" s="145">
        <f t="shared" si="3"/>
        <v>2967.3633650641514</v>
      </c>
      <c r="H38" s="135">
        <f t="shared" si="4"/>
        <v>21.083295558194223</v>
      </c>
      <c r="I38" s="135">
        <f t="shared" si="5"/>
        <v>2.8511447056004555</v>
      </c>
      <c r="J38" s="411">
        <f t="shared" si="6"/>
        <v>17.72673595882786</v>
      </c>
    </row>
    <row r="39" spans="1:10" ht="12.75">
      <c r="A39" s="410" t="s">
        <v>279</v>
      </c>
      <c r="B39" s="111">
        <v>98846.126</v>
      </c>
      <c r="C39" s="111">
        <v>46672.103</v>
      </c>
      <c r="D39" s="145">
        <f t="shared" si="2"/>
        <v>2117.884553005893</v>
      </c>
      <c r="E39" s="111">
        <v>86668.258</v>
      </c>
      <c r="F39" s="111">
        <v>39077.4</v>
      </c>
      <c r="G39" s="145">
        <f t="shared" si="3"/>
        <v>2217.861423738529</v>
      </c>
      <c r="H39" s="135">
        <f t="shared" si="4"/>
        <v>14.051128153516139</v>
      </c>
      <c r="I39" s="135">
        <f t="shared" si="5"/>
        <v>19.435026383536268</v>
      </c>
      <c r="J39" s="411">
        <f t="shared" si="6"/>
        <v>-4.507805116340882</v>
      </c>
    </row>
    <row r="40" spans="1:10" ht="12.75">
      <c r="A40" s="410" t="s">
        <v>256</v>
      </c>
      <c r="B40" s="111">
        <v>82989.128</v>
      </c>
      <c r="C40" s="111">
        <v>34266.42</v>
      </c>
      <c r="D40" s="145">
        <f t="shared" si="2"/>
        <v>2421.879145822645</v>
      </c>
      <c r="E40" s="111">
        <v>75215.941</v>
      </c>
      <c r="F40" s="111">
        <v>30812.06</v>
      </c>
      <c r="G40" s="145">
        <f t="shared" si="3"/>
        <v>2441.12016528593</v>
      </c>
      <c r="H40" s="135">
        <f t="shared" si="4"/>
        <v>10.33449412006956</v>
      </c>
      <c r="I40" s="135">
        <f t="shared" si="5"/>
        <v>11.211064758409522</v>
      </c>
      <c r="J40" s="411">
        <f t="shared" si="6"/>
        <v>-0.7882045192572942</v>
      </c>
    </row>
    <row r="41" spans="1:10" ht="12.75">
      <c r="A41" s="410" t="s">
        <v>258</v>
      </c>
      <c r="B41" s="111">
        <v>80270.357</v>
      </c>
      <c r="C41" s="111">
        <v>25417.474</v>
      </c>
      <c r="D41" s="145">
        <f t="shared" si="2"/>
        <v>3158.0776673559303</v>
      </c>
      <c r="E41" s="111">
        <v>54118.356</v>
      </c>
      <c r="F41" s="111">
        <v>20531.489</v>
      </c>
      <c r="G41" s="145">
        <f t="shared" si="3"/>
        <v>2635.870978476037</v>
      </c>
      <c r="H41" s="135">
        <f t="shared" si="4"/>
        <v>48.32371663322516</v>
      </c>
      <c r="I41" s="135">
        <f t="shared" si="5"/>
        <v>23.79751902066137</v>
      </c>
      <c r="J41" s="411">
        <f t="shared" si="6"/>
        <v>19.811542110525213</v>
      </c>
    </row>
    <row r="42" spans="1:10" ht="12.75">
      <c r="A42" s="425" t="s">
        <v>15</v>
      </c>
      <c r="B42" s="147">
        <f>SUM(B26:B41)</f>
        <v>4696707.713999999</v>
      </c>
      <c r="C42" s="147">
        <f>SUM(C26:C41)</f>
        <v>1539687.2589999996</v>
      </c>
      <c r="D42" s="148">
        <f t="shared" si="2"/>
        <v>3050.429680797924</v>
      </c>
      <c r="E42" s="147">
        <f>SUM(E26:E41)</f>
        <v>3552010.92</v>
      </c>
      <c r="F42" s="147">
        <f>SUM(F26:F41)</f>
        <v>1282656.9550000003</v>
      </c>
      <c r="G42" s="148">
        <f t="shared" si="3"/>
        <v>2769.26025010327</v>
      </c>
      <c r="H42" s="149">
        <f t="shared" si="4"/>
        <v>32.22672508000057</v>
      </c>
      <c r="I42" s="149">
        <f t="shared" si="5"/>
        <v>20.038896838165062</v>
      </c>
      <c r="J42" s="426">
        <f t="shared" si="6"/>
        <v>10.153232462863269</v>
      </c>
    </row>
    <row r="43" spans="1:10" ht="12.75">
      <c r="A43" s="427" t="s">
        <v>270</v>
      </c>
      <c r="B43" s="144">
        <f>B45-B42</f>
        <v>721331.2860000012</v>
      </c>
      <c r="C43" s="144">
        <f>C45-C42</f>
        <v>264135.7410000004</v>
      </c>
      <c r="D43" s="145">
        <f t="shared" si="2"/>
        <v>2730.9113233562744</v>
      </c>
      <c r="E43" s="144">
        <f>E45-E42</f>
        <v>683769.0800000001</v>
      </c>
      <c r="F43" s="144">
        <f>F45-F42</f>
        <v>265109.0449999997</v>
      </c>
      <c r="G43" s="145">
        <f t="shared" si="3"/>
        <v>2579.199363039465</v>
      </c>
      <c r="H43" s="135">
        <f t="shared" si="4"/>
        <v>5.4934051712313705</v>
      </c>
      <c r="I43" s="135">
        <f t="shared" si="5"/>
        <v>-0.3671334563478611</v>
      </c>
      <c r="J43" s="411">
        <f t="shared" si="6"/>
        <v>5.882133909106739</v>
      </c>
    </row>
    <row r="44" spans="1:10" ht="12.75">
      <c r="A44" s="427"/>
      <c r="B44" s="144"/>
      <c r="C44" s="150"/>
      <c r="D44" s="150"/>
      <c r="E44" s="150"/>
      <c r="F44" s="150"/>
      <c r="G44" s="151"/>
      <c r="H44" s="135"/>
      <c r="I44" s="135"/>
      <c r="J44" s="411"/>
    </row>
    <row r="45" spans="1:10" ht="12.75">
      <c r="A45" s="428" t="s">
        <v>69</v>
      </c>
      <c r="B45" s="152">
        <f>B6</f>
        <v>5418039</v>
      </c>
      <c r="C45" s="153">
        <f>C6</f>
        <v>1803823</v>
      </c>
      <c r="D45" s="154">
        <f>(B45*1000)/C45</f>
        <v>3003.64226423546</v>
      </c>
      <c r="E45" s="153">
        <f>E6</f>
        <v>4235780</v>
      </c>
      <c r="F45" s="153">
        <f>F6</f>
        <v>1547766</v>
      </c>
      <c r="G45" s="154">
        <f>(E45*1000)/F45</f>
        <v>2736.7056777316466</v>
      </c>
      <c r="H45" s="138">
        <f>SUM(B45-E45)*100/E45</f>
        <v>27.911246570879506</v>
      </c>
      <c r="I45" s="138">
        <f>SUM(C45-F45)*100/F45</f>
        <v>16.543650655202402</v>
      </c>
      <c r="J45" s="429">
        <f>SUM(D45-G45)*100/G45</f>
        <v>9.753938418583152</v>
      </c>
    </row>
    <row r="46" spans="1:10" ht="12" customHeight="1">
      <c r="A46" s="416" t="s">
        <v>155</v>
      </c>
      <c r="B46" s="43"/>
      <c r="C46" s="43"/>
      <c r="D46" s="43"/>
      <c r="E46" s="43"/>
      <c r="F46" s="43"/>
      <c r="G46" s="417"/>
      <c r="H46" s="43"/>
      <c r="I46" s="43"/>
      <c r="J46" s="43"/>
    </row>
    <row r="47" spans="1:10" ht="12.75">
      <c r="A47" s="574" t="s">
        <v>70</v>
      </c>
      <c r="B47" s="574"/>
      <c r="C47" s="574"/>
      <c r="D47" s="574"/>
      <c r="E47" s="574"/>
      <c r="F47" s="574"/>
      <c r="G47" s="574"/>
      <c r="H47" s="574"/>
      <c r="I47" s="574"/>
      <c r="J47" s="574"/>
    </row>
    <row r="48" spans="1:10" ht="12.75">
      <c r="A48" s="574" t="s">
        <v>65</v>
      </c>
      <c r="B48" s="574"/>
      <c r="C48" s="574"/>
      <c r="D48" s="574"/>
      <c r="E48" s="574"/>
      <c r="F48" s="574"/>
      <c r="G48" s="574"/>
      <c r="H48" s="574"/>
      <c r="I48" s="574"/>
      <c r="J48" s="574"/>
    </row>
    <row r="49" spans="1:10" ht="12.75">
      <c r="A49" s="419"/>
      <c r="B49" s="419"/>
      <c r="C49" s="419"/>
      <c r="D49" s="419"/>
      <c r="E49" s="419"/>
      <c r="F49" s="419"/>
      <c r="G49" s="420"/>
      <c r="H49" s="419"/>
      <c r="I49" s="419"/>
      <c r="J49" s="419"/>
    </row>
    <row r="50" spans="1:10" ht="12.75">
      <c r="A50" s="575" t="s">
        <v>71</v>
      </c>
      <c r="B50" s="576"/>
      <c r="C50" s="576"/>
      <c r="D50" s="419"/>
      <c r="E50" s="419"/>
      <c r="F50" s="419"/>
      <c r="G50" s="420"/>
      <c r="H50" s="419"/>
      <c r="I50" s="419"/>
      <c r="J50" s="419"/>
    </row>
    <row r="51" spans="1:10" ht="12.75">
      <c r="A51" s="43"/>
      <c r="B51" s="43"/>
      <c r="C51" s="43"/>
      <c r="D51" s="43"/>
      <c r="E51" s="43"/>
      <c r="F51" s="43"/>
      <c r="G51" s="417"/>
      <c r="H51" s="43"/>
      <c r="I51" s="43"/>
      <c r="J51" s="43"/>
    </row>
    <row r="52" spans="1:10" ht="12.75">
      <c r="A52" s="552" t="s">
        <v>66</v>
      </c>
      <c r="B52" s="567" t="str">
        <f>B3</f>
        <v>Jan a Nov/14</v>
      </c>
      <c r="C52" s="568"/>
      <c r="D52" s="568"/>
      <c r="E52" s="567" t="str">
        <f>E3</f>
        <v>Jan a Nov/13</v>
      </c>
      <c r="F52" s="568"/>
      <c r="G52" s="568"/>
      <c r="H52" s="569" t="s">
        <v>58</v>
      </c>
      <c r="I52" s="569"/>
      <c r="J52" s="570"/>
    </row>
    <row r="53" spans="1:10" ht="12.75">
      <c r="A53" s="566"/>
      <c r="B53" s="139" t="s">
        <v>1</v>
      </c>
      <c r="C53" s="132" t="s">
        <v>67</v>
      </c>
      <c r="D53" s="133" t="s">
        <v>60</v>
      </c>
      <c r="E53" s="132" t="s">
        <v>1</v>
      </c>
      <c r="F53" s="132" t="s">
        <v>67</v>
      </c>
      <c r="G53" s="131" t="s">
        <v>60</v>
      </c>
      <c r="H53" s="569" t="str">
        <f>H4</f>
        <v>(14/13)</v>
      </c>
      <c r="I53" s="569"/>
      <c r="J53" s="570"/>
    </row>
    <row r="54" spans="1:10" ht="12.75">
      <c r="A54" s="421"/>
      <c r="B54" s="139" t="s">
        <v>68</v>
      </c>
      <c r="C54" s="132" t="s">
        <v>62</v>
      </c>
      <c r="D54" s="133" t="s">
        <v>63</v>
      </c>
      <c r="E54" s="132" t="s">
        <v>68</v>
      </c>
      <c r="F54" s="132" t="s">
        <v>62</v>
      </c>
      <c r="G54" s="131" t="s">
        <v>63</v>
      </c>
      <c r="H54" s="132" t="s">
        <v>1</v>
      </c>
      <c r="I54" s="132" t="s">
        <v>59</v>
      </c>
      <c r="J54" s="409" t="s">
        <v>60</v>
      </c>
    </row>
    <row r="55" spans="1:10" ht="12.75">
      <c r="A55" s="423"/>
      <c r="B55" s="144"/>
      <c r="C55" s="144"/>
      <c r="D55" s="145"/>
      <c r="E55" s="144"/>
      <c r="F55" s="144"/>
      <c r="G55" s="146"/>
      <c r="H55" s="144"/>
      <c r="I55" s="144"/>
      <c r="J55" s="424"/>
    </row>
    <row r="56" spans="1:10" ht="12.75">
      <c r="A56" s="410" t="s">
        <v>247</v>
      </c>
      <c r="B56" s="111">
        <v>89307.632</v>
      </c>
      <c r="C56" s="111">
        <v>12820.728</v>
      </c>
      <c r="D56" s="145">
        <f aca="true" t="shared" si="7" ref="D56:D72">(B56*1000)/C56</f>
        <v>6965.878380697259</v>
      </c>
      <c r="E56" s="111">
        <v>100192.229</v>
      </c>
      <c r="F56" s="111">
        <v>13174.808</v>
      </c>
      <c r="G56" s="145">
        <f aca="true" t="shared" si="8" ref="G56:G72">(E56*1000)/F56</f>
        <v>7604.834089422783</v>
      </c>
      <c r="H56" s="135">
        <f aca="true" t="shared" si="9" ref="H56:H72">SUM(B56-E56)*100/E56</f>
        <v>-10.863713791615524</v>
      </c>
      <c r="I56" s="135">
        <f aca="true" t="shared" si="10" ref="I56:I72">SUM(C56-F56)*100/F56</f>
        <v>-2.687553397362616</v>
      </c>
      <c r="J56" s="411">
        <f aca="true" t="shared" si="11" ref="J56:J72">SUM(D56-G56)*100/G56</f>
        <v>-8.401967764348978</v>
      </c>
    </row>
    <row r="57" spans="1:10" ht="12.75">
      <c r="A57" s="410" t="s">
        <v>258</v>
      </c>
      <c r="B57" s="111">
        <v>59074.261</v>
      </c>
      <c r="C57" s="111">
        <v>7841.239</v>
      </c>
      <c r="D57" s="145">
        <f t="shared" si="7"/>
        <v>7533.7916622615385</v>
      </c>
      <c r="E57" s="111">
        <v>77443.731</v>
      </c>
      <c r="F57" s="111">
        <v>8882.255</v>
      </c>
      <c r="G57" s="145">
        <f t="shared" si="8"/>
        <v>8718.926781543652</v>
      </c>
      <c r="H57" s="135">
        <f t="shared" si="9"/>
        <v>-23.71976370818188</v>
      </c>
      <c r="I57" s="135">
        <f t="shared" si="10"/>
        <v>-11.720176914533525</v>
      </c>
      <c r="J57" s="411">
        <f t="shared" si="11"/>
        <v>-13.592671999389015</v>
      </c>
    </row>
    <row r="58" spans="1:10" ht="12.75">
      <c r="A58" s="410" t="s">
        <v>248</v>
      </c>
      <c r="B58" s="111">
        <v>31915.292</v>
      </c>
      <c r="C58" s="111">
        <v>4316.235</v>
      </c>
      <c r="D58" s="145">
        <f t="shared" si="7"/>
        <v>7394.243362560195</v>
      </c>
      <c r="E58" s="111">
        <v>34849.056</v>
      </c>
      <c r="F58" s="111">
        <v>4251.841</v>
      </c>
      <c r="G58" s="145">
        <f t="shared" si="8"/>
        <v>8196.227469465579</v>
      </c>
      <c r="H58" s="135">
        <f t="shared" si="9"/>
        <v>-8.418489155057731</v>
      </c>
      <c r="I58" s="135">
        <f t="shared" si="10"/>
        <v>1.5144968967560009</v>
      </c>
      <c r="J58" s="411">
        <f t="shared" si="11"/>
        <v>-9.784795625708465</v>
      </c>
    </row>
    <row r="59" spans="1:10" ht="12.75">
      <c r="A59" s="410" t="s">
        <v>260</v>
      </c>
      <c r="B59" s="111">
        <v>30819.697</v>
      </c>
      <c r="C59" s="111">
        <v>4298.985</v>
      </c>
      <c r="D59" s="145">
        <f t="shared" si="7"/>
        <v>7169.063627809821</v>
      </c>
      <c r="E59" s="111">
        <v>38347.621</v>
      </c>
      <c r="F59" s="111">
        <v>4843.719</v>
      </c>
      <c r="G59" s="145">
        <f t="shared" si="8"/>
        <v>7916.978875116413</v>
      </c>
      <c r="H59" s="135">
        <f t="shared" si="9"/>
        <v>-19.630745802979536</v>
      </c>
      <c r="I59" s="135">
        <f t="shared" si="10"/>
        <v>-11.24619326595949</v>
      </c>
      <c r="J59" s="411">
        <f t="shared" si="11"/>
        <v>-9.44697793317776</v>
      </c>
    </row>
    <row r="60" spans="1:10" ht="12.75">
      <c r="A60" s="410" t="s">
        <v>254</v>
      </c>
      <c r="B60" s="111">
        <v>22545.155</v>
      </c>
      <c r="C60" s="111">
        <v>2716.4</v>
      </c>
      <c r="D60" s="145">
        <f t="shared" si="7"/>
        <v>8299.644750404948</v>
      </c>
      <c r="E60" s="111">
        <v>21904.604</v>
      </c>
      <c r="F60" s="111">
        <v>2379.833</v>
      </c>
      <c r="G60" s="145">
        <f t="shared" si="8"/>
        <v>9204.260971253025</v>
      </c>
      <c r="H60" s="135">
        <f t="shared" si="9"/>
        <v>2.92427564543052</v>
      </c>
      <c r="I60" s="135">
        <f t="shared" si="10"/>
        <v>14.142462937525446</v>
      </c>
      <c r="J60" s="411">
        <f t="shared" si="11"/>
        <v>-9.828233072415005</v>
      </c>
    </row>
    <row r="61" spans="1:10" ht="12.75">
      <c r="A61" s="410" t="s">
        <v>246</v>
      </c>
      <c r="B61" s="111">
        <v>17969.807</v>
      </c>
      <c r="C61" s="111">
        <v>2561.267</v>
      </c>
      <c r="D61" s="145">
        <f t="shared" si="7"/>
        <v>7015.983495668355</v>
      </c>
      <c r="E61" s="111">
        <v>22817.363</v>
      </c>
      <c r="F61" s="111">
        <v>2775.131</v>
      </c>
      <c r="G61" s="145">
        <f t="shared" si="8"/>
        <v>8222.08501148234</v>
      </c>
      <c r="H61" s="135">
        <f t="shared" si="9"/>
        <v>-21.245031689244723</v>
      </c>
      <c r="I61" s="135">
        <f t="shared" si="10"/>
        <v>-7.706447010969933</v>
      </c>
      <c r="J61" s="411">
        <f t="shared" si="11"/>
        <v>-14.669047013374774</v>
      </c>
    </row>
    <row r="62" spans="1:10" s="155" customFormat="1" ht="12.75">
      <c r="A62" s="410" t="s">
        <v>257</v>
      </c>
      <c r="B62" s="111">
        <v>16696.343</v>
      </c>
      <c r="C62" s="111">
        <v>1977.841</v>
      </c>
      <c r="D62" s="145">
        <f t="shared" si="7"/>
        <v>8441.701329884456</v>
      </c>
      <c r="E62" s="111">
        <v>20651.874</v>
      </c>
      <c r="F62" s="111">
        <v>2575.02</v>
      </c>
      <c r="G62" s="145">
        <f>(E62*1000)/F62</f>
        <v>8020.082950812032</v>
      </c>
      <c r="H62" s="135">
        <f aca="true" t="shared" si="12" ref="H62:J63">SUM(B62-E62)*100/E62</f>
        <v>-19.15337562102112</v>
      </c>
      <c r="I62" s="135">
        <f t="shared" si="12"/>
        <v>-23.191237349612823</v>
      </c>
      <c r="J62" s="411">
        <f t="shared" si="12"/>
        <v>5.257032647395932</v>
      </c>
    </row>
    <row r="63" spans="1:10" ht="12.75">
      <c r="A63" s="410" t="s">
        <v>312</v>
      </c>
      <c r="B63" s="111">
        <v>14244.805</v>
      </c>
      <c r="C63" s="111">
        <v>2471.34</v>
      </c>
      <c r="D63" s="145">
        <f t="shared" si="7"/>
        <v>5764.000501752085</v>
      </c>
      <c r="E63" s="111">
        <v>22650.543</v>
      </c>
      <c r="F63" s="111">
        <v>3352.55</v>
      </c>
      <c r="G63" s="145">
        <f>(E63*1000)/F63</f>
        <v>6756.213330151675</v>
      </c>
      <c r="H63" s="135">
        <f t="shared" si="12"/>
        <v>-37.110536378752606</v>
      </c>
      <c r="I63" s="135">
        <f t="shared" si="12"/>
        <v>-26.28476831068888</v>
      </c>
      <c r="J63" s="411">
        <f t="shared" si="12"/>
        <v>-14.685931007707168</v>
      </c>
    </row>
    <row r="64" spans="1:10" ht="12.75">
      <c r="A64" s="410" t="s">
        <v>264</v>
      </c>
      <c r="B64" s="111">
        <v>14019.26</v>
      </c>
      <c r="C64" s="111">
        <v>1696.998</v>
      </c>
      <c r="D64" s="145">
        <f t="shared" si="7"/>
        <v>8261.211857645088</v>
      </c>
      <c r="E64" s="111">
        <v>7276.197</v>
      </c>
      <c r="F64" s="111">
        <v>677.369</v>
      </c>
      <c r="G64" s="145">
        <f t="shared" si="8"/>
        <v>10741.851191890977</v>
      </c>
      <c r="H64" s="135">
        <f t="shared" si="9"/>
        <v>92.67290316631065</v>
      </c>
      <c r="I64" s="135">
        <f t="shared" si="10"/>
        <v>150.52785114169677</v>
      </c>
      <c r="J64" s="411">
        <f t="shared" si="11"/>
        <v>-23.093220059858243</v>
      </c>
    </row>
    <row r="65" spans="1:10" s="155" customFormat="1" ht="12.75">
      <c r="A65" s="410" t="s">
        <v>261</v>
      </c>
      <c r="B65" s="111">
        <v>13670.728</v>
      </c>
      <c r="C65" s="111">
        <v>2162.08</v>
      </c>
      <c r="D65" s="145">
        <f t="shared" si="7"/>
        <v>6322.951972174943</v>
      </c>
      <c r="E65" s="111">
        <v>31767.16</v>
      </c>
      <c r="F65" s="111">
        <v>5052.241</v>
      </c>
      <c r="G65" s="145">
        <f t="shared" si="8"/>
        <v>6287.736471795388</v>
      </c>
      <c r="H65" s="135">
        <f t="shared" si="9"/>
        <v>-56.96584774968868</v>
      </c>
      <c r="I65" s="135">
        <f t="shared" si="10"/>
        <v>-57.20552523127855</v>
      </c>
      <c r="J65" s="411">
        <f t="shared" si="11"/>
        <v>0.5600664171839848</v>
      </c>
    </row>
    <row r="66" spans="1:10" ht="12.75">
      <c r="A66" s="410" t="s">
        <v>274</v>
      </c>
      <c r="B66" s="111">
        <v>10801.96</v>
      </c>
      <c r="C66" s="111">
        <v>1659.935</v>
      </c>
      <c r="D66" s="145">
        <f t="shared" si="7"/>
        <v>6507.459629443322</v>
      </c>
      <c r="E66" s="111">
        <v>10349.381</v>
      </c>
      <c r="F66" s="111">
        <v>1532.444</v>
      </c>
      <c r="G66" s="145">
        <f t="shared" si="8"/>
        <v>6753.513342086237</v>
      </c>
      <c r="H66" s="135">
        <f t="shared" si="9"/>
        <v>4.373005496657237</v>
      </c>
      <c r="I66" s="135">
        <f t="shared" si="10"/>
        <v>8.319455719099686</v>
      </c>
      <c r="J66" s="411">
        <f t="shared" si="11"/>
        <v>-3.64334384459668</v>
      </c>
    </row>
    <row r="67" spans="1:10" ht="12.75">
      <c r="A67" s="410" t="s">
        <v>271</v>
      </c>
      <c r="B67" s="111">
        <v>10626.604</v>
      </c>
      <c r="C67" s="111">
        <v>1531.631</v>
      </c>
      <c r="D67" s="145">
        <f t="shared" si="7"/>
        <v>6938.096708671997</v>
      </c>
      <c r="E67" s="111">
        <v>9372.524</v>
      </c>
      <c r="F67" s="111">
        <v>1408.024</v>
      </c>
      <c r="G67" s="145">
        <f t="shared" si="8"/>
        <v>6656.508695874502</v>
      </c>
      <c r="H67" s="135">
        <f t="shared" si="9"/>
        <v>13.38038718279089</v>
      </c>
      <c r="I67" s="135">
        <f t="shared" si="10"/>
        <v>8.778756612103217</v>
      </c>
      <c r="J67" s="411">
        <f t="shared" si="11"/>
        <v>4.230265829473246</v>
      </c>
    </row>
    <row r="68" spans="1:10" ht="12.75">
      <c r="A68" s="410" t="s">
        <v>263</v>
      </c>
      <c r="B68" s="111">
        <v>10430.649</v>
      </c>
      <c r="C68" s="111">
        <v>1694.9</v>
      </c>
      <c r="D68" s="145">
        <f t="shared" si="7"/>
        <v>6154.1382972446745</v>
      </c>
      <c r="E68" s="111">
        <v>11001.725</v>
      </c>
      <c r="F68" s="111">
        <v>1657.5</v>
      </c>
      <c r="G68" s="145">
        <f t="shared" si="8"/>
        <v>6637.541478129713</v>
      </c>
      <c r="H68" s="135">
        <f t="shared" si="9"/>
        <v>-5.19078599037879</v>
      </c>
      <c r="I68" s="135">
        <f t="shared" si="10"/>
        <v>2.2564102564102617</v>
      </c>
      <c r="J68" s="411">
        <f t="shared" si="11"/>
        <v>-7.282864935425595</v>
      </c>
    </row>
    <row r="69" spans="1:10" s="155" customFormat="1" ht="12.75">
      <c r="A69" s="410" t="s">
        <v>262</v>
      </c>
      <c r="B69" s="111">
        <v>10356.182</v>
      </c>
      <c r="C69" s="111">
        <v>1101.487</v>
      </c>
      <c r="D69" s="145">
        <f t="shared" si="7"/>
        <v>9402.001113040826</v>
      </c>
      <c r="E69" s="111">
        <v>14454.8</v>
      </c>
      <c r="F69" s="111">
        <v>1474.844</v>
      </c>
      <c r="G69" s="145">
        <f t="shared" si="8"/>
        <v>9800.900976645666</v>
      </c>
      <c r="H69" s="135">
        <f t="shared" si="9"/>
        <v>-28.354719539530112</v>
      </c>
      <c r="I69" s="135">
        <f t="shared" si="10"/>
        <v>-25.315016367832797</v>
      </c>
      <c r="J69" s="411">
        <f t="shared" si="11"/>
        <v>-4.0700325873648655</v>
      </c>
    </row>
    <row r="70" spans="1:10" s="155" customFormat="1" ht="12.75">
      <c r="A70" s="410" t="s">
        <v>259</v>
      </c>
      <c r="B70" s="111">
        <v>9683.908</v>
      </c>
      <c r="C70" s="111">
        <v>1258.999</v>
      </c>
      <c r="D70" s="145">
        <f t="shared" si="7"/>
        <v>7691.7519394376</v>
      </c>
      <c r="E70" s="111">
        <v>17858.785</v>
      </c>
      <c r="F70" s="111">
        <v>1442.468</v>
      </c>
      <c r="G70" s="145">
        <f t="shared" si="8"/>
        <v>12380.714858145899</v>
      </c>
      <c r="H70" s="135">
        <f t="shared" si="9"/>
        <v>-45.77510172164568</v>
      </c>
      <c r="I70" s="135">
        <f t="shared" si="10"/>
        <v>-12.719103647359944</v>
      </c>
      <c r="J70" s="411">
        <f t="shared" si="11"/>
        <v>-37.87311938311213</v>
      </c>
    </row>
    <row r="71" spans="1:10" ht="12.75">
      <c r="A71" s="430" t="s">
        <v>15</v>
      </c>
      <c r="B71" s="147">
        <f>SUM(B55:B70)</f>
        <v>362162.283</v>
      </c>
      <c r="C71" s="147">
        <f>SUM(C55:C70)</f>
        <v>50110.06500000001</v>
      </c>
      <c r="D71" s="148">
        <f t="shared" si="7"/>
        <v>7227.336124988063</v>
      </c>
      <c r="E71" s="147">
        <f>SUM(E55:E70)</f>
        <v>440937.5929999999</v>
      </c>
      <c r="F71" s="147">
        <f>SUM(F55:F70)</f>
        <v>55480.047000000006</v>
      </c>
      <c r="G71" s="148">
        <f t="shared" si="8"/>
        <v>7947.678793422793</v>
      </c>
      <c r="H71" s="149">
        <f t="shared" si="9"/>
        <v>-17.865410264531448</v>
      </c>
      <c r="I71" s="149">
        <f t="shared" si="10"/>
        <v>-9.679123018767442</v>
      </c>
      <c r="J71" s="426">
        <f t="shared" si="11"/>
        <v>-9.063560407484756</v>
      </c>
    </row>
    <row r="72" spans="1:10" ht="12.75">
      <c r="A72" s="427" t="s">
        <v>270</v>
      </c>
      <c r="B72" s="144">
        <f>B74-B71</f>
        <v>147099.717</v>
      </c>
      <c r="C72" s="144">
        <f>C74-C71</f>
        <v>17917.93499999999</v>
      </c>
      <c r="D72" s="145">
        <f t="shared" si="7"/>
        <v>8209.63559695914</v>
      </c>
      <c r="E72" s="144">
        <f>E74-E71</f>
        <v>152850.40700000012</v>
      </c>
      <c r="F72" s="144">
        <f>F74-F71</f>
        <v>17010.952999999994</v>
      </c>
      <c r="G72" s="145">
        <f t="shared" si="8"/>
        <v>8985.411164206977</v>
      </c>
      <c r="H72" s="135">
        <f t="shared" si="9"/>
        <v>-3.7622994356829644</v>
      </c>
      <c r="I72" s="135">
        <f t="shared" si="10"/>
        <v>5.331753018187733</v>
      </c>
      <c r="J72" s="411">
        <f t="shared" si="11"/>
        <v>-8.633723633461615</v>
      </c>
    </row>
    <row r="73" spans="1:10" ht="12.75">
      <c r="A73" s="427"/>
      <c r="B73" s="144"/>
      <c r="C73" s="150"/>
      <c r="D73" s="150"/>
      <c r="E73" s="150"/>
      <c r="F73" s="150"/>
      <c r="G73" s="150"/>
      <c r="H73" s="135"/>
      <c r="I73" s="135"/>
      <c r="J73" s="411"/>
    </row>
    <row r="74" spans="1:10" ht="12.75">
      <c r="A74" s="428" t="s">
        <v>69</v>
      </c>
      <c r="B74" s="152">
        <f>B7</f>
        <v>509262</v>
      </c>
      <c r="C74" s="153">
        <f>C7</f>
        <v>68028</v>
      </c>
      <c r="D74" s="154">
        <f>(B74*1000)/C74</f>
        <v>7486.064561651085</v>
      </c>
      <c r="E74" s="153">
        <f>E7</f>
        <v>593788</v>
      </c>
      <c r="F74" s="153">
        <f>F7</f>
        <v>72491</v>
      </c>
      <c r="G74" s="154">
        <f>(E74*1000)/F74</f>
        <v>8191.196148487398</v>
      </c>
      <c r="H74" s="138">
        <f>SUM(B74-E74)*100/E74</f>
        <v>-14.23504685173833</v>
      </c>
      <c r="I74" s="138">
        <f>SUM(C74-F74)*100/F74</f>
        <v>-6.156626339821495</v>
      </c>
      <c r="J74" s="429">
        <f>SUM(D74-G74)*100/G74</f>
        <v>-8.608408028008515</v>
      </c>
    </row>
    <row r="75" spans="1:10" ht="12.75">
      <c r="A75" s="416" t="s">
        <v>155</v>
      </c>
      <c r="B75" s="1"/>
      <c r="C75" s="1"/>
      <c r="D75" s="1"/>
      <c r="E75" s="1"/>
      <c r="F75" s="1"/>
      <c r="G75" s="1"/>
      <c r="H75" s="1"/>
      <c r="I75" s="1"/>
      <c r="J75" s="1"/>
    </row>
    <row r="76" spans="1:10" ht="12.75">
      <c r="A76" s="563" t="s">
        <v>243</v>
      </c>
      <c r="B76" s="563"/>
      <c r="C76" s="563"/>
      <c r="D76" s="563"/>
      <c r="E76" s="563"/>
      <c r="F76" s="563"/>
      <c r="G76" s="563"/>
      <c r="H76" s="563"/>
      <c r="I76" s="563"/>
      <c r="J76" s="563"/>
    </row>
    <row r="77" spans="1:10" ht="12.75">
      <c r="A77" s="563" t="s">
        <v>65</v>
      </c>
      <c r="B77" s="563"/>
      <c r="C77" s="563"/>
      <c r="D77" s="563"/>
      <c r="E77" s="563"/>
      <c r="F77" s="563"/>
      <c r="G77" s="563"/>
      <c r="H77" s="563"/>
      <c r="I77" s="563"/>
      <c r="J77" s="563"/>
    </row>
    <row r="78" spans="1:10" ht="12.75">
      <c r="A78" s="431"/>
      <c r="B78" s="431"/>
      <c r="C78" s="431"/>
      <c r="D78" s="431"/>
      <c r="E78" s="431"/>
      <c r="F78" s="431"/>
      <c r="G78" s="431"/>
      <c r="H78" s="431"/>
      <c r="I78" s="431"/>
      <c r="J78" s="431"/>
    </row>
    <row r="79" spans="1:10" ht="12.75">
      <c r="A79" s="564" t="s">
        <v>154</v>
      </c>
      <c r="B79" s="565"/>
      <c r="C79" s="565"/>
      <c r="D79" s="432"/>
      <c r="E79" s="432"/>
      <c r="F79" s="432"/>
      <c r="G79" s="432"/>
      <c r="H79" s="432"/>
      <c r="I79" s="432"/>
      <c r="J79" s="432"/>
    </row>
    <row r="80" spans="1:10" ht="12.75">
      <c r="A80" s="43"/>
      <c r="B80" s="43"/>
      <c r="C80" s="43"/>
      <c r="D80" s="43"/>
      <c r="E80" s="43"/>
      <c r="F80" s="43"/>
      <c r="G80" s="417"/>
      <c r="H80" s="43"/>
      <c r="I80" s="43"/>
      <c r="J80" s="43"/>
    </row>
    <row r="81" spans="1:10" ht="12.75">
      <c r="A81" s="552" t="s">
        <v>66</v>
      </c>
      <c r="B81" s="571" t="str">
        <f>B3</f>
        <v>Jan a Nov/14</v>
      </c>
      <c r="C81" s="572"/>
      <c r="D81" s="573"/>
      <c r="E81" s="571" t="str">
        <f>E3</f>
        <v>Jan a Nov/13</v>
      </c>
      <c r="F81" s="572"/>
      <c r="G81" s="573"/>
      <c r="H81" s="569" t="s">
        <v>58</v>
      </c>
      <c r="I81" s="569"/>
      <c r="J81" s="570"/>
    </row>
    <row r="82" spans="1:10" ht="12.75">
      <c r="A82" s="566"/>
      <c r="B82" s="139" t="s">
        <v>1</v>
      </c>
      <c r="C82" s="132" t="s">
        <v>67</v>
      </c>
      <c r="D82" s="133" t="s">
        <v>60</v>
      </c>
      <c r="E82" s="132" t="s">
        <v>1</v>
      </c>
      <c r="F82" s="132" t="s">
        <v>67</v>
      </c>
      <c r="G82" s="131" t="s">
        <v>60</v>
      </c>
      <c r="H82" s="569" t="str">
        <f>H4</f>
        <v>(14/13)</v>
      </c>
      <c r="I82" s="569"/>
      <c r="J82" s="570"/>
    </row>
    <row r="83" spans="1:10" ht="12.75">
      <c r="A83" s="421"/>
      <c r="B83" s="139" t="s">
        <v>68</v>
      </c>
      <c r="C83" s="132" t="s">
        <v>62</v>
      </c>
      <c r="D83" s="133" t="s">
        <v>63</v>
      </c>
      <c r="E83" s="132" t="s">
        <v>68</v>
      </c>
      <c r="F83" s="132" t="s">
        <v>62</v>
      </c>
      <c r="G83" s="131" t="s">
        <v>63</v>
      </c>
      <c r="H83" s="132" t="s">
        <v>1</v>
      </c>
      <c r="I83" s="132" t="s">
        <v>59</v>
      </c>
      <c r="J83" s="409" t="s">
        <v>60</v>
      </c>
    </row>
    <row r="84" spans="1:10" ht="12.75">
      <c r="A84" s="423"/>
      <c r="B84" s="144"/>
      <c r="C84" s="144"/>
      <c r="D84" s="145"/>
      <c r="E84" s="144"/>
      <c r="F84" s="144"/>
      <c r="G84" s="145"/>
      <c r="H84" s="135"/>
      <c r="I84" s="135"/>
      <c r="J84" s="411"/>
    </row>
    <row r="85" spans="1:10" ht="12.75">
      <c r="A85" s="410" t="s">
        <v>247</v>
      </c>
      <c r="B85" s="144">
        <v>5383.702</v>
      </c>
      <c r="C85" s="144">
        <v>609.305</v>
      </c>
      <c r="D85" s="145">
        <f aca="true" t="shared" si="13" ref="D85:D100">(B85*1000)/C85</f>
        <v>8835.808010766366</v>
      </c>
      <c r="E85" s="144">
        <v>8190.963</v>
      </c>
      <c r="F85" s="144">
        <v>786.766</v>
      </c>
      <c r="G85" s="145">
        <f aca="true" t="shared" si="14" ref="G85:G90">(E85*1000)/F85</f>
        <v>10410.926501653605</v>
      </c>
      <c r="H85" s="135">
        <f aca="true" t="shared" si="15" ref="H85:J90">SUM(B85-E85)*100/E85</f>
        <v>-34.272661224327344</v>
      </c>
      <c r="I85" s="135">
        <f t="shared" si="15"/>
        <v>-22.55575355315304</v>
      </c>
      <c r="J85" s="411">
        <f t="shared" si="15"/>
        <v>-15.129474697924882</v>
      </c>
    </row>
    <row r="86" spans="1:10" ht="12.75">
      <c r="A86" s="410" t="s">
        <v>261</v>
      </c>
      <c r="B86" s="144">
        <v>923.462</v>
      </c>
      <c r="C86" s="144">
        <v>148.96</v>
      </c>
      <c r="D86" s="145">
        <f t="shared" si="13"/>
        <v>6199.395810955961</v>
      </c>
      <c r="E86" s="144">
        <v>1057.504</v>
      </c>
      <c r="F86" s="144">
        <v>162.085</v>
      </c>
      <c r="G86" s="145">
        <f t="shared" si="14"/>
        <v>6524.379183761606</v>
      </c>
      <c r="H86" s="135">
        <f t="shared" si="15"/>
        <v>-12.675318485792955</v>
      </c>
      <c r="I86" s="135">
        <f t="shared" si="15"/>
        <v>-8.097603109479593</v>
      </c>
      <c r="J86" s="411">
        <f t="shared" si="15"/>
        <v>-4.981062008389856</v>
      </c>
    </row>
    <row r="87" spans="1:10" ht="12.75">
      <c r="A87" s="410" t="s">
        <v>248</v>
      </c>
      <c r="B87" s="144">
        <v>900.471</v>
      </c>
      <c r="C87" s="144">
        <v>141.792</v>
      </c>
      <c r="D87" s="145">
        <f t="shared" si="13"/>
        <v>6350.647427217333</v>
      </c>
      <c r="E87" s="144">
        <v>594.274</v>
      </c>
      <c r="F87" s="144">
        <v>95.581</v>
      </c>
      <c r="G87" s="145">
        <f t="shared" si="14"/>
        <v>6217.490923928395</v>
      </c>
      <c r="H87" s="135">
        <f t="shared" si="15"/>
        <v>51.52454928198104</v>
      </c>
      <c r="I87" s="135">
        <f t="shared" si="15"/>
        <v>48.34747491656291</v>
      </c>
      <c r="J87" s="411">
        <f t="shared" si="15"/>
        <v>2.141643709948599</v>
      </c>
    </row>
    <row r="88" spans="1:10" ht="12.75">
      <c r="A88" s="410" t="s">
        <v>249</v>
      </c>
      <c r="B88" s="144">
        <v>870.866</v>
      </c>
      <c r="C88" s="144">
        <v>189.25</v>
      </c>
      <c r="D88" s="145">
        <f t="shared" si="13"/>
        <v>4601.669749009247</v>
      </c>
      <c r="E88" s="144">
        <v>321.357</v>
      </c>
      <c r="F88" s="144">
        <v>86.996</v>
      </c>
      <c r="G88" s="145">
        <f>(E88*1000)/F88</f>
        <v>3693.928456480758</v>
      </c>
      <c r="H88" s="135">
        <f>SUM(B88-E88)*100/E88</f>
        <v>170.99643076080494</v>
      </c>
      <c r="I88" s="135">
        <f>SUM(C88-F88)*100/F88</f>
        <v>117.5387374132144</v>
      </c>
      <c r="J88" s="411">
        <f>SUM(D88-G88)*100/G88</f>
        <v>24.573873133246963</v>
      </c>
    </row>
    <row r="89" spans="1:10" ht="12.75">
      <c r="A89" s="410" t="s">
        <v>252</v>
      </c>
      <c r="B89" s="144">
        <v>517.709</v>
      </c>
      <c r="C89" s="144">
        <v>42.001</v>
      </c>
      <c r="D89" s="145">
        <f t="shared" si="13"/>
        <v>12326.111283064689</v>
      </c>
      <c r="E89" s="144">
        <v>254.458</v>
      </c>
      <c r="F89" s="144">
        <v>22.544</v>
      </c>
      <c r="G89" s="145">
        <f t="shared" si="14"/>
        <v>11287.171753016324</v>
      </c>
      <c r="H89" s="135">
        <f t="shared" si="15"/>
        <v>103.45558009573288</v>
      </c>
      <c r="I89" s="135">
        <f t="shared" si="15"/>
        <v>86.3067778566359</v>
      </c>
      <c r="J89" s="411">
        <f t="shared" si="15"/>
        <v>9.204604596990597</v>
      </c>
    </row>
    <row r="90" spans="1:10" ht="12.75">
      <c r="A90" s="410" t="s">
        <v>266</v>
      </c>
      <c r="B90" s="144">
        <v>444.166</v>
      </c>
      <c r="C90" s="144">
        <v>62.291</v>
      </c>
      <c r="D90" s="145">
        <f t="shared" si="13"/>
        <v>7130.500393315247</v>
      </c>
      <c r="E90" s="144">
        <v>401.175</v>
      </c>
      <c r="F90" s="144">
        <v>61.632</v>
      </c>
      <c r="G90" s="145">
        <f t="shared" si="14"/>
        <v>6509.19976635514</v>
      </c>
      <c r="H90" s="135">
        <f t="shared" si="15"/>
        <v>10.716270954072408</v>
      </c>
      <c r="I90" s="135">
        <f t="shared" si="15"/>
        <v>1.0692497403945984</v>
      </c>
      <c r="J90" s="411">
        <f t="shared" si="15"/>
        <v>9.544961735104451</v>
      </c>
    </row>
    <row r="91" spans="1:10" ht="12.75">
      <c r="A91" s="410" t="s">
        <v>264</v>
      </c>
      <c r="B91" s="144">
        <v>389.083</v>
      </c>
      <c r="C91" s="144">
        <v>58.199</v>
      </c>
      <c r="D91" s="145">
        <f t="shared" si="13"/>
        <v>6685.3897833296105</v>
      </c>
      <c r="E91" s="144">
        <v>410.842</v>
      </c>
      <c r="F91" s="144">
        <v>59.674</v>
      </c>
      <c r="G91" s="145">
        <f aca="true" t="shared" si="16" ref="G91:G96">(E91*1000)/F91</f>
        <v>6884.773938398633</v>
      </c>
      <c r="H91" s="135">
        <f aca="true" t="shared" si="17" ref="H91:J92">SUM(B91-E91)*100/E91</f>
        <v>-5.296196591390355</v>
      </c>
      <c r="I91" s="135">
        <f t="shared" si="17"/>
        <v>-2.4717632469752346</v>
      </c>
      <c r="J91" s="411">
        <f t="shared" si="17"/>
        <v>-2.8960160036191116</v>
      </c>
    </row>
    <row r="92" spans="1:10" ht="12.75">
      <c r="A92" s="410" t="s">
        <v>265</v>
      </c>
      <c r="B92" s="144">
        <v>386.186</v>
      </c>
      <c r="C92" s="144">
        <v>68.549</v>
      </c>
      <c r="D92" s="145">
        <f t="shared" si="13"/>
        <v>5633.721863192752</v>
      </c>
      <c r="E92" s="144">
        <v>396.801</v>
      </c>
      <c r="F92" s="144">
        <v>69.686</v>
      </c>
      <c r="G92" s="145">
        <f t="shared" si="16"/>
        <v>5694.127945354877</v>
      </c>
      <c r="H92" s="135">
        <f t="shared" si="17"/>
        <v>-2.675144467881888</v>
      </c>
      <c r="I92" s="135">
        <f t="shared" si="17"/>
        <v>-1.6316046264672965</v>
      </c>
      <c r="J92" s="411">
        <f t="shared" si="17"/>
        <v>-1.0608486978485065</v>
      </c>
    </row>
    <row r="93" spans="1:10" ht="12.75">
      <c r="A93" s="410" t="s">
        <v>246</v>
      </c>
      <c r="B93" s="144">
        <v>304.524</v>
      </c>
      <c r="C93" s="144">
        <v>38.334</v>
      </c>
      <c r="D93" s="145">
        <f t="shared" si="13"/>
        <v>7943.966191892314</v>
      </c>
      <c r="E93" s="144">
        <v>585.533</v>
      </c>
      <c r="F93" s="144">
        <v>104.582</v>
      </c>
      <c r="G93" s="145">
        <f t="shared" si="16"/>
        <v>5598.793291388576</v>
      </c>
      <c r="H93" s="135">
        <f aca="true" t="shared" si="18" ref="H93:J96">SUM(B93-E93)*100/E93</f>
        <v>-47.99200045087126</v>
      </c>
      <c r="I93" s="135">
        <f t="shared" si="18"/>
        <v>-63.34550878736302</v>
      </c>
      <c r="J93" s="411">
        <f t="shared" si="18"/>
        <v>41.887113498382135</v>
      </c>
    </row>
    <row r="94" spans="1:10" ht="12.75">
      <c r="A94" s="410" t="s">
        <v>267</v>
      </c>
      <c r="B94" s="144">
        <v>233.495</v>
      </c>
      <c r="C94" s="144">
        <v>52.902</v>
      </c>
      <c r="D94" s="145">
        <f t="shared" si="13"/>
        <v>4413.727269290386</v>
      </c>
      <c r="E94" s="144">
        <v>192.068</v>
      </c>
      <c r="F94" s="144">
        <v>39.525</v>
      </c>
      <c r="G94" s="145">
        <f t="shared" si="16"/>
        <v>4859.4054395951935</v>
      </c>
      <c r="H94" s="135">
        <f t="shared" si="18"/>
        <v>21.568923506258194</v>
      </c>
      <c r="I94" s="135">
        <f t="shared" si="18"/>
        <v>33.844402277039855</v>
      </c>
      <c r="J94" s="411">
        <f t="shared" si="18"/>
        <v>-9.171454735456976</v>
      </c>
    </row>
    <row r="95" spans="1:10" ht="12.75">
      <c r="A95" s="410" t="s">
        <v>337</v>
      </c>
      <c r="B95" s="144">
        <v>148.165</v>
      </c>
      <c r="C95" s="144">
        <v>20.574</v>
      </c>
      <c r="D95" s="145">
        <f t="shared" si="13"/>
        <v>7201.56508214251</v>
      </c>
      <c r="E95" s="144">
        <v>194.33</v>
      </c>
      <c r="F95" s="144">
        <v>24.165</v>
      </c>
      <c r="G95" s="145">
        <f t="shared" si="16"/>
        <v>8041.7959859300645</v>
      </c>
      <c r="H95" s="135">
        <f t="shared" si="18"/>
        <v>-23.7559820923172</v>
      </c>
      <c r="I95" s="135">
        <f t="shared" si="18"/>
        <v>-14.860335195530716</v>
      </c>
      <c r="J95" s="411">
        <f t="shared" si="18"/>
        <v>-10.448299176671775</v>
      </c>
    </row>
    <row r="96" spans="1:10" ht="12.75">
      <c r="A96" s="410" t="s">
        <v>313</v>
      </c>
      <c r="B96" s="144">
        <v>139.767</v>
      </c>
      <c r="C96" s="144">
        <v>24.27</v>
      </c>
      <c r="D96" s="145">
        <f t="shared" si="13"/>
        <v>5758.838071693449</v>
      </c>
      <c r="E96" s="144">
        <v>121.464</v>
      </c>
      <c r="F96" s="144">
        <v>22.4</v>
      </c>
      <c r="G96" s="145">
        <f t="shared" si="16"/>
        <v>5422.5</v>
      </c>
      <c r="H96" s="135">
        <f t="shared" si="18"/>
        <v>15.068662319699662</v>
      </c>
      <c r="I96" s="135">
        <f t="shared" si="18"/>
        <v>8.348214285714292</v>
      </c>
      <c r="J96" s="411">
        <f t="shared" si="18"/>
        <v>6.202638482129071</v>
      </c>
    </row>
    <row r="97" spans="1:10" ht="12.75">
      <c r="A97" s="410" t="s">
        <v>257</v>
      </c>
      <c r="B97" s="144">
        <v>90.52</v>
      </c>
      <c r="C97" s="144">
        <v>11.461</v>
      </c>
      <c r="D97" s="145">
        <f t="shared" si="13"/>
        <v>7898.089171974522</v>
      </c>
      <c r="E97" s="144">
        <v>73.022</v>
      </c>
      <c r="F97" s="144">
        <v>9.618</v>
      </c>
      <c r="G97" s="145">
        <f>(E97*1000)/F97</f>
        <v>7592.22291536702</v>
      </c>
      <c r="H97" s="135">
        <f aca="true" t="shared" si="19" ref="H97:J98">SUM(B97-E97)*100/E97</f>
        <v>23.962641395743734</v>
      </c>
      <c r="I97" s="135">
        <f t="shared" si="19"/>
        <v>19.161987939280515</v>
      </c>
      <c r="J97" s="411">
        <f t="shared" si="19"/>
        <v>4.02867855721695</v>
      </c>
    </row>
    <row r="98" spans="1:10" ht="12.75">
      <c r="A98" s="410" t="s">
        <v>258</v>
      </c>
      <c r="B98" s="144">
        <v>70.21</v>
      </c>
      <c r="C98" s="144">
        <v>4.98</v>
      </c>
      <c r="D98" s="145">
        <f t="shared" si="13"/>
        <v>14098.393574297188</v>
      </c>
      <c r="E98" s="144">
        <v>386.645</v>
      </c>
      <c r="F98" s="144">
        <v>57.844</v>
      </c>
      <c r="G98" s="145">
        <f>(E98*1000)/F98</f>
        <v>6684.271488832031</v>
      </c>
      <c r="H98" s="135">
        <f t="shared" si="19"/>
        <v>-81.84122386168191</v>
      </c>
      <c r="I98" s="135">
        <f t="shared" si="19"/>
        <v>-91.39063688541596</v>
      </c>
      <c r="J98" s="411">
        <f t="shared" si="19"/>
        <v>110.91892508933172</v>
      </c>
    </row>
    <row r="99" spans="1:10" ht="12.75">
      <c r="A99" s="410" t="s">
        <v>250</v>
      </c>
      <c r="B99" s="144">
        <v>45.986</v>
      </c>
      <c r="C99" s="144">
        <v>3.569</v>
      </c>
      <c r="D99" s="145">
        <f t="shared" si="13"/>
        <v>12884.8416923508</v>
      </c>
      <c r="E99" s="144">
        <v>0</v>
      </c>
      <c r="F99" s="144">
        <v>0</v>
      </c>
      <c r="G99" s="144">
        <v>0</v>
      </c>
      <c r="H99" s="144">
        <v>0</v>
      </c>
      <c r="I99" s="144">
        <v>0</v>
      </c>
      <c r="J99" s="433">
        <v>0</v>
      </c>
    </row>
    <row r="100" spans="1:10" ht="12.75">
      <c r="A100" s="425" t="s">
        <v>15</v>
      </c>
      <c r="B100" s="147">
        <f>SUM(B84:B99)</f>
        <v>10848.312000000002</v>
      </c>
      <c r="C100" s="147">
        <f>SUM(C84:C99)</f>
        <v>1476.4370000000001</v>
      </c>
      <c r="D100" s="148">
        <f t="shared" si="13"/>
        <v>7347.629462008877</v>
      </c>
      <c r="E100" s="147">
        <f>SUM(E84:E99)</f>
        <v>13180.436</v>
      </c>
      <c r="F100" s="147">
        <f>SUM(F84:F99)</f>
        <v>1603.0980000000004</v>
      </c>
      <c r="G100" s="148">
        <f>(E100*1000)/F100</f>
        <v>8221.852937250247</v>
      </c>
      <c r="H100" s="149">
        <f aca="true" t="shared" si="20" ref="H100:J101">SUM(B100-E100)*100/E100</f>
        <v>-17.693830462057537</v>
      </c>
      <c r="I100" s="149">
        <f t="shared" si="20"/>
        <v>-7.9010141613301395</v>
      </c>
      <c r="J100" s="426">
        <f t="shared" si="20"/>
        <v>-10.632925228820122</v>
      </c>
    </row>
    <row r="101" spans="1:10" ht="12.75">
      <c r="A101" s="427" t="s">
        <v>270</v>
      </c>
      <c r="B101" s="144">
        <f>B103-B100</f>
        <v>370.6879999999983</v>
      </c>
      <c r="C101" s="144">
        <f>C103-C100</f>
        <v>47.562999999999874</v>
      </c>
      <c r="D101" s="145">
        <f>(B101*1000)/C101</f>
        <v>7793.621092025298</v>
      </c>
      <c r="E101" s="144">
        <f>E103-E100</f>
        <v>896.7060000000001</v>
      </c>
      <c r="F101" s="144">
        <f>F103-F100</f>
        <v>188.9019999999996</v>
      </c>
      <c r="G101" s="145">
        <f>(E101*1000)/F101</f>
        <v>4746.937565510169</v>
      </c>
      <c r="H101" s="135">
        <f t="shared" si="20"/>
        <v>-58.66114423233499</v>
      </c>
      <c r="I101" s="135">
        <f t="shared" si="20"/>
        <v>-74.82133593080012</v>
      </c>
      <c r="J101" s="411">
        <f t="shared" si="20"/>
        <v>64.18208549131593</v>
      </c>
    </row>
    <row r="102" spans="1:10" ht="12.75">
      <c r="A102" s="427"/>
      <c r="B102" s="144"/>
      <c r="C102" s="150"/>
      <c r="D102" s="150"/>
      <c r="E102" s="150"/>
      <c r="F102" s="150"/>
      <c r="G102" s="150"/>
      <c r="H102" s="135"/>
      <c r="I102" s="135"/>
      <c r="J102" s="411"/>
    </row>
    <row r="103" spans="1:10" ht="12.75">
      <c r="A103" s="428" t="s">
        <v>69</v>
      </c>
      <c r="B103" s="152">
        <f>B8</f>
        <v>11219</v>
      </c>
      <c r="C103" s="153">
        <f>C8</f>
        <v>1524</v>
      </c>
      <c r="D103" s="154">
        <f>(B103*1000)/C103</f>
        <v>7361.548556430446</v>
      </c>
      <c r="E103" s="153">
        <f>E8</f>
        <v>14077.142</v>
      </c>
      <c r="F103" s="153">
        <f>F8</f>
        <v>1792</v>
      </c>
      <c r="G103" s="154">
        <f>(E103*1000)/F103</f>
        <v>7855.547991071428</v>
      </c>
      <c r="H103" s="138">
        <f>SUM(B103-E103)*100/E103</f>
        <v>-20.303425226512594</v>
      </c>
      <c r="I103" s="138">
        <f>SUM(C103-F103)*100/F103</f>
        <v>-14.955357142857142</v>
      </c>
      <c r="J103" s="429">
        <f>SUM(D103-G103)*100/G103</f>
        <v>-6.288541998628983</v>
      </c>
    </row>
    <row r="104" spans="1:10" ht="12.75">
      <c r="A104" s="416" t="s">
        <v>155</v>
      </c>
      <c r="B104" s="43"/>
      <c r="C104" s="43"/>
      <c r="D104" s="43"/>
      <c r="E104" s="43"/>
      <c r="F104" s="43"/>
      <c r="G104" s="417"/>
      <c r="H104" s="43"/>
      <c r="I104" s="43"/>
      <c r="J104" s="43"/>
    </row>
    <row r="105" spans="1:10" ht="12.75">
      <c r="A105" s="434"/>
      <c r="B105" s="434"/>
      <c r="C105" s="434"/>
      <c r="D105" s="434"/>
      <c r="E105" s="434"/>
      <c r="F105" s="434"/>
      <c r="G105" s="435"/>
      <c r="H105" s="434"/>
      <c r="I105" s="434"/>
      <c r="J105" s="434"/>
    </row>
    <row r="106" spans="1:10" ht="12.75">
      <c r="A106" s="563" t="s">
        <v>210</v>
      </c>
      <c r="B106" s="563"/>
      <c r="C106" s="563"/>
      <c r="D106" s="563"/>
      <c r="E106" s="563"/>
      <c r="F106" s="563"/>
      <c r="G106" s="563"/>
      <c r="H106" s="563"/>
      <c r="I106" s="563"/>
      <c r="J106" s="563"/>
    </row>
    <row r="107" spans="1:10" ht="12.75">
      <c r="A107" s="563" t="s">
        <v>65</v>
      </c>
      <c r="B107" s="563"/>
      <c r="C107" s="563"/>
      <c r="D107" s="563"/>
      <c r="E107" s="563"/>
      <c r="F107" s="563"/>
      <c r="G107" s="563"/>
      <c r="H107" s="563"/>
      <c r="I107" s="563"/>
      <c r="J107" s="563"/>
    </row>
    <row r="108" spans="1:10" ht="12.75">
      <c r="A108" s="431"/>
      <c r="B108" s="431"/>
      <c r="C108" s="431"/>
      <c r="D108" s="431"/>
      <c r="E108" s="431"/>
      <c r="F108" s="431"/>
      <c r="G108" s="431"/>
      <c r="H108" s="431"/>
      <c r="I108" s="431"/>
      <c r="J108" s="431"/>
    </row>
    <row r="109" spans="1:10" ht="12.75">
      <c r="A109" s="564" t="s">
        <v>208</v>
      </c>
      <c r="B109" s="565"/>
      <c r="C109" s="565"/>
      <c r="D109" s="432"/>
      <c r="E109" s="432"/>
      <c r="F109" s="432"/>
      <c r="G109" s="432"/>
      <c r="H109" s="432"/>
      <c r="I109" s="432"/>
      <c r="J109" s="432"/>
    </row>
    <row r="110" spans="1:10" ht="12.75">
      <c r="A110" s="43"/>
      <c r="B110" s="43"/>
      <c r="C110" s="43"/>
      <c r="D110" s="43"/>
      <c r="E110" s="43"/>
      <c r="F110" s="43"/>
      <c r="G110" s="417"/>
      <c r="H110" s="43"/>
      <c r="I110" s="43"/>
      <c r="J110" s="43"/>
    </row>
    <row r="111" spans="1:10" ht="12.75">
      <c r="A111" s="552" t="s">
        <v>66</v>
      </c>
      <c r="B111" s="567" t="str">
        <f>B3</f>
        <v>Jan a Nov/14</v>
      </c>
      <c r="C111" s="568"/>
      <c r="D111" s="568"/>
      <c r="E111" s="567" t="str">
        <f>E3</f>
        <v>Jan a Nov/13</v>
      </c>
      <c r="F111" s="568"/>
      <c r="G111" s="568"/>
      <c r="H111" s="569" t="s">
        <v>58</v>
      </c>
      <c r="I111" s="569"/>
      <c r="J111" s="570"/>
    </row>
    <row r="112" spans="1:10" ht="12.75">
      <c r="A112" s="566"/>
      <c r="B112" s="139" t="s">
        <v>1</v>
      </c>
      <c r="C112" s="132" t="s">
        <v>67</v>
      </c>
      <c r="D112" s="133" t="s">
        <v>60</v>
      </c>
      <c r="E112" s="132" t="s">
        <v>1</v>
      </c>
      <c r="F112" s="132" t="s">
        <v>67</v>
      </c>
      <c r="G112" s="131" t="s">
        <v>60</v>
      </c>
      <c r="H112" s="569" t="str">
        <f>H4</f>
        <v>(14/13)</v>
      </c>
      <c r="I112" s="569"/>
      <c r="J112" s="570"/>
    </row>
    <row r="113" spans="1:10" ht="12.75">
      <c r="A113" s="421"/>
      <c r="B113" s="139" t="s">
        <v>68</v>
      </c>
      <c r="C113" s="132" t="s">
        <v>62</v>
      </c>
      <c r="D113" s="133" t="s">
        <v>63</v>
      </c>
      <c r="E113" s="132" t="s">
        <v>68</v>
      </c>
      <c r="F113" s="132" t="s">
        <v>62</v>
      </c>
      <c r="G113" s="131" t="s">
        <v>63</v>
      </c>
      <c r="H113" s="132" t="s">
        <v>1</v>
      </c>
      <c r="I113" s="132" t="s">
        <v>59</v>
      </c>
      <c r="J113" s="409" t="s">
        <v>60</v>
      </c>
    </row>
    <row r="114" spans="1:10" ht="12.75">
      <c r="A114" s="423"/>
      <c r="B114" s="144"/>
      <c r="C114" s="144"/>
      <c r="D114" s="145"/>
      <c r="E114" s="144"/>
      <c r="F114" s="144"/>
      <c r="G114" s="146"/>
      <c r="H114" s="144"/>
      <c r="I114" s="144"/>
      <c r="J114" s="424"/>
    </row>
    <row r="115" spans="1:10" ht="12.75">
      <c r="A115" s="410" t="s">
        <v>248</v>
      </c>
      <c r="B115" s="111">
        <v>19298.224</v>
      </c>
      <c r="C115" s="111">
        <v>3556.286</v>
      </c>
      <c r="D115" s="145">
        <f aca="true" t="shared" si="21" ref="D115:D131">(B115*1000)/C115</f>
        <v>5426.5106912098745</v>
      </c>
      <c r="E115" s="111">
        <v>19026.622</v>
      </c>
      <c r="F115" s="111">
        <v>3280.713</v>
      </c>
      <c r="G115" s="145">
        <f>(E115*1000)/F115</f>
        <v>5799.538697837939</v>
      </c>
      <c r="H115" s="135">
        <f>SUM(B115-E115)*100/E115</f>
        <v>1.427484079938094</v>
      </c>
      <c r="I115" s="135">
        <f>SUM(C115-F115)*100/F115</f>
        <v>8.39978992371475</v>
      </c>
      <c r="J115" s="411">
        <f>SUM(D115-G115)*100/G115</f>
        <v>-6.43202892614768</v>
      </c>
    </row>
    <row r="116" spans="1:10" ht="12.75">
      <c r="A116" s="410" t="s">
        <v>261</v>
      </c>
      <c r="B116" s="111">
        <v>15443.064</v>
      </c>
      <c r="C116" s="111">
        <v>2760.9</v>
      </c>
      <c r="D116" s="145">
        <f t="shared" si="21"/>
        <v>5593.48907964794</v>
      </c>
      <c r="E116" s="111">
        <v>0</v>
      </c>
      <c r="F116" s="111">
        <v>0</v>
      </c>
      <c r="G116" s="111">
        <v>0</v>
      </c>
      <c r="H116" s="111">
        <v>0</v>
      </c>
      <c r="I116" s="111">
        <v>0</v>
      </c>
      <c r="J116" s="436">
        <v>0</v>
      </c>
    </row>
    <row r="117" spans="1:10" ht="12.75">
      <c r="A117" s="410" t="s">
        <v>259</v>
      </c>
      <c r="B117" s="111">
        <v>3607.5</v>
      </c>
      <c r="C117" s="111">
        <v>647.818</v>
      </c>
      <c r="D117" s="145">
        <f t="shared" si="21"/>
        <v>5568.693676310322</v>
      </c>
      <c r="E117" s="111">
        <v>2735.312</v>
      </c>
      <c r="F117" s="111">
        <v>492.185</v>
      </c>
      <c r="G117" s="145">
        <f aca="true" t="shared" si="22" ref="G117:G125">(E117*1000)/F117</f>
        <v>5557.487530095391</v>
      </c>
      <c r="H117" s="135">
        <f aca="true" t="shared" si="23" ref="H117:H125">SUM(B117-E117)*100/E117</f>
        <v>31.88623455020854</v>
      </c>
      <c r="I117" s="135">
        <f aca="true" t="shared" si="24" ref="I117:I125">SUM(C117-F117)*100/F117</f>
        <v>31.62083362963113</v>
      </c>
      <c r="J117" s="411">
        <f aca="true" t="shared" si="25" ref="J117:J125">SUM(D117-G117)*100/G117</f>
        <v>0.20164051028898983</v>
      </c>
    </row>
    <row r="118" spans="1:10" ht="12.75">
      <c r="A118" s="410" t="s">
        <v>264</v>
      </c>
      <c r="B118" s="111">
        <v>1084</v>
      </c>
      <c r="C118" s="111">
        <v>72</v>
      </c>
      <c r="D118" s="145">
        <f t="shared" si="21"/>
        <v>15055.555555555555</v>
      </c>
      <c r="E118" s="111">
        <v>863</v>
      </c>
      <c r="F118" s="111">
        <v>54</v>
      </c>
      <c r="G118" s="145">
        <f t="shared" si="22"/>
        <v>15981.481481481482</v>
      </c>
      <c r="H118" s="135">
        <f t="shared" si="23"/>
        <v>25.608342989571263</v>
      </c>
      <c r="I118" s="135">
        <f t="shared" si="24"/>
        <v>33.333333333333336</v>
      </c>
      <c r="J118" s="411">
        <f t="shared" si="25"/>
        <v>-5.793742757821559</v>
      </c>
    </row>
    <row r="119" spans="1:10" ht="12.75">
      <c r="A119" s="410" t="s">
        <v>246</v>
      </c>
      <c r="B119" s="111">
        <v>540.992</v>
      </c>
      <c r="C119" s="111">
        <v>48.87</v>
      </c>
      <c r="D119" s="145">
        <f t="shared" si="21"/>
        <v>11070.022508696542</v>
      </c>
      <c r="E119" s="111">
        <v>930.602</v>
      </c>
      <c r="F119" s="111">
        <v>53.556</v>
      </c>
      <c r="G119" s="145">
        <f t="shared" si="22"/>
        <v>17376.241690940325</v>
      </c>
      <c r="H119" s="135">
        <f t="shared" si="23"/>
        <v>-41.86644774027995</v>
      </c>
      <c r="I119" s="135">
        <f t="shared" si="24"/>
        <v>-8.74971991933677</v>
      </c>
      <c r="J119" s="411">
        <f t="shared" si="25"/>
        <v>-36.29219306688015</v>
      </c>
    </row>
    <row r="120" spans="1:10" ht="12.75">
      <c r="A120" s="410" t="s">
        <v>247</v>
      </c>
      <c r="B120" s="111">
        <v>502.22</v>
      </c>
      <c r="C120" s="111">
        <v>80.09</v>
      </c>
      <c r="D120" s="145">
        <f t="shared" si="21"/>
        <v>6270.695467598951</v>
      </c>
      <c r="E120" s="111">
        <v>643.628</v>
      </c>
      <c r="F120" s="111">
        <v>102.928</v>
      </c>
      <c r="G120" s="145">
        <f t="shared" si="22"/>
        <v>6253.186693611068</v>
      </c>
      <c r="H120" s="135">
        <f t="shared" si="23"/>
        <v>-21.970454983313342</v>
      </c>
      <c r="I120" s="135">
        <f t="shared" si="24"/>
        <v>-22.188325819990666</v>
      </c>
      <c r="J120" s="411">
        <f t="shared" si="25"/>
        <v>0.2799976211452564</v>
      </c>
    </row>
    <row r="121" spans="1:10" ht="12.75">
      <c r="A121" s="410" t="s">
        <v>265</v>
      </c>
      <c r="B121" s="111">
        <v>422.853</v>
      </c>
      <c r="C121" s="111">
        <v>40.833</v>
      </c>
      <c r="D121" s="145">
        <f t="shared" si="21"/>
        <v>10355.668209536405</v>
      </c>
      <c r="E121" s="111">
        <v>132</v>
      </c>
      <c r="F121" s="111">
        <v>1</v>
      </c>
      <c r="G121" s="145">
        <f t="shared" si="22"/>
        <v>132000</v>
      </c>
      <c r="H121" s="135">
        <f t="shared" si="23"/>
        <v>220.34318181818182</v>
      </c>
      <c r="I121" s="135">
        <f t="shared" si="24"/>
        <v>3983.2999999999997</v>
      </c>
      <c r="J121" s="411">
        <f t="shared" si="25"/>
        <v>-92.15479681095727</v>
      </c>
    </row>
    <row r="122" spans="1:10" ht="12.75">
      <c r="A122" s="410" t="s">
        <v>272</v>
      </c>
      <c r="B122" s="111">
        <v>351.835</v>
      </c>
      <c r="C122" s="111">
        <v>71</v>
      </c>
      <c r="D122" s="145">
        <f t="shared" si="21"/>
        <v>4955.422535211268</v>
      </c>
      <c r="E122" s="111">
        <v>394.679</v>
      </c>
      <c r="F122" s="111">
        <v>71</v>
      </c>
      <c r="G122" s="145">
        <f t="shared" si="22"/>
        <v>5558.859154929577</v>
      </c>
      <c r="H122" s="135">
        <f t="shared" si="23"/>
        <v>-10.855404011867872</v>
      </c>
      <c r="I122" s="135">
        <f t="shared" si="24"/>
        <v>0</v>
      </c>
      <c r="J122" s="411">
        <f t="shared" si="25"/>
        <v>-10.855404011867856</v>
      </c>
    </row>
    <row r="123" spans="1:10" ht="12.75">
      <c r="A123" s="410" t="s">
        <v>266</v>
      </c>
      <c r="B123" s="111">
        <v>150.655</v>
      </c>
      <c r="C123" s="111">
        <v>21.945</v>
      </c>
      <c r="D123" s="145">
        <f t="shared" si="21"/>
        <v>6865.1173388015495</v>
      </c>
      <c r="E123" s="111">
        <v>99.845</v>
      </c>
      <c r="F123" s="111">
        <v>10.788</v>
      </c>
      <c r="G123" s="145">
        <f t="shared" si="22"/>
        <v>9255.190952910641</v>
      </c>
      <c r="H123" s="135">
        <f t="shared" si="23"/>
        <v>50.88887776052882</v>
      </c>
      <c r="I123" s="135">
        <f t="shared" si="24"/>
        <v>103.42046718576196</v>
      </c>
      <c r="J123" s="411">
        <f t="shared" si="25"/>
        <v>-25.824141568439966</v>
      </c>
    </row>
    <row r="124" spans="1:10" ht="12.75">
      <c r="A124" s="410" t="s">
        <v>257</v>
      </c>
      <c r="B124" s="111">
        <v>122.093</v>
      </c>
      <c r="C124" s="111">
        <v>0.88</v>
      </c>
      <c r="D124" s="145">
        <f t="shared" si="21"/>
        <v>138742.04545454544</v>
      </c>
      <c r="E124" s="111">
        <v>358.748</v>
      </c>
      <c r="F124" s="111">
        <v>2.41</v>
      </c>
      <c r="G124" s="145">
        <f t="shared" si="22"/>
        <v>148858.09128630706</v>
      </c>
      <c r="H124" s="135">
        <f t="shared" si="23"/>
        <v>-65.96691828247125</v>
      </c>
      <c r="I124" s="135">
        <f t="shared" si="24"/>
        <v>-63.485477178423245</v>
      </c>
      <c r="J124" s="411">
        <f t="shared" si="25"/>
        <v>-6.7957648417678955</v>
      </c>
    </row>
    <row r="125" spans="1:10" ht="12.75">
      <c r="A125" s="410" t="s">
        <v>252</v>
      </c>
      <c r="B125" s="111">
        <v>120</v>
      </c>
      <c r="C125" s="111">
        <v>1</v>
      </c>
      <c r="D125" s="145">
        <f t="shared" si="21"/>
        <v>120000</v>
      </c>
      <c r="E125" s="111">
        <v>132</v>
      </c>
      <c r="F125" s="111">
        <v>1</v>
      </c>
      <c r="G125" s="145">
        <f t="shared" si="22"/>
        <v>132000</v>
      </c>
      <c r="H125" s="135">
        <f t="shared" si="23"/>
        <v>-9.090909090909092</v>
      </c>
      <c r="I125" s="135">
        <f t="shared" si="24"/>
        <v>0</v>
      </c>
      <c r="J125" s="411">
        <f t="shared" si="25"/>
        <v>-9.090909090909092</v>
      </c>
    </row>
    <row r="126" spans="1:10" ht="12.75">
      <c r="A126" s="410" t="s">
        <v>310</v>
      </c>
      <c r="B126" s="111">
        <v>106.454</v>
      </c>
      <c r="C126" s="111">
        <v>19.32</v>
      </c>
      <c r="D126" s="145">
        <f t="shared" si="21"/>
        <v>5510.041407867495</v>
      </c>
      <c r="E126" s="111">
        <v>0</v>
      </c>
      <c r="F126" s="111">
        <v>0</v>
      </c>
      <c r="G126" s="111">
        <v>0</v>
      </c>
      <c r="H126" s="111">
        <v>0</v>
      </c>
      <c r="I126" s="111">
        <v>0</v>
      </c>
      <c r="J126" s="436">
        <v>0</v>
      </c>
    </row>
    <row r="127" spans="1:10" ht="12.75">
      <c r="A127" s="410" t="s">
        <v>268</v>
      </c>
      <c r="B127" s="111">
        <v>104.895</v>
      </c>
      <c r="C127" s="111">
        <v>5.16</v>
      </c>
      <c r="D127" s="145">
        <f t="shared" si="21"/>
        <v>20328.488372093023</v>
      </c>
      <c r="E127" s="111">
        <v>87.893</v>
      </c>
      <c r="F127" s="111">
        <v>3.96</v>
      </c>
      <c r="G127" s="145">
        <f>(E127*1000)/F127</f>
        <v>22195.20202020202</v>
      </c>
      <c r="H127" s="135">
        <f aca="true" t="shared" si="26" ref="H127:J129">SUM(B127-E127)*100/E127</f>
        <v>19.343975060585024</v>
      </c>
      <c r="I127" s="135">
        <f t="shared" si="26"/>
        <v>30.303030303030308</v>
      </c>
      <c r="J127" s="411">
        <f t="shared" si="26"/>
        <v>-8.410437744202193</v>
      </c>
    </row>
    <row r="128" spans="1:10" ht="12.75">
      <c r="A128" s="410" t="s">
        <v>400</v>
      </c>
      <c r="B128" s="111">
        <v>89.615</v>
      </c>
      <c r="C128" s="111">
        <v>4.863</v>
      </c>
      <c r="D128" s="145">
        <f t="shared" si="21"/>
        <v>18427.925149084924</v>
      </c>
      <c r="E128" s="111">
        <v>211.838</v>
      </c>
      <c r="F128" s="111">
        <v>11.135</v>
      </c>
      <c r="G128" s="145">
        <f>(E128*1000)/F128</f>
        <v>19024.517287831164</v>
      </c>
      <c r="H128" s="135">
        <f t="shared" si="26"/>
        <v>-57.69644728518963</v>
      </c>
      <c r="I128" s="135">
        <f t="shared" si="26"/>
        <v>-56.326897171082166</v>
      </c>
      <c r="J128" s="411">
        <f t="shared" si="26"/>
        <v>-3.135912095534978</v>
      </c>
    </row>
    <row r="129" spans="1:10" ht="12.75">
      <c r="A129" s="410" t="s">
        <v>401</v>
      </c>
      <c r="B129" s="111">
        <v>43.418</v>
      </c>
      <c r="C129" s="111">
        <v>6.024</v>
      </c>
      <c r="D129" s="145">
        <f t="shared" si="21"/>
        <v>7207.503320053121</v>
      </c>
      <c r="E129" s="111">
        <v>26.898</v>
      </c>
      <c r="F129" s="111">
        <v>3.6</v>
      </c>
      <c r="G129" s="145">
        <f>(E129*1000)/F129</f>
        <v>7471.666666666666</v>
      </c>
      <c r="H129" s="135">
        <f t="shared" si="26"/>
        <v>61.417205740203734</v>
      </c>
      <c r="I129" s="135">
        <f t="shared" si="26"/>
        <v>67.33333333333333</v>
      </c>
      <c r="J129" s="411">
        <f t="shared" si="26"/>
        <v>-3.5355344182049353</v>
      </c>
    </row>
    <row r="130" spans="1:10" ht="12.75">
      <c r="A130" s="425" t="s">
        <v>15</v>
      </c>
      <c r="B130" s="147">
        <f>SUM(B115:B129)</f>
        <v>41987.81799999999</v>
      </c>
      <c r="C130" s="147">
        <f>SUM(C115:C129)</f>
        <v>7336.989</v>
      </c>
      <c r="D130" s="148">
        <f t="shared" si="21"/>
        <v>5722.758750217561</v>
      </c>
      <c r="E130" s="147">
        <f>SUM(E115:E129)</f>
        <v>25643.065000000002</v>
      </c>
      <c r="F130" s="147">
        <f>SUM(F115:F129)</f>
        <v>4088.275</v>
      </c>
      <c r="G130" s="148">
        <f>(E130*1000)/F130</f>
        <v>6272.343470045435</v>
      </c>
      <c r="H130" s="149">
        <f aca="true" t="shared" si="27" ref="H130:J131">SUM(B130-E130)*100/E130</f>
        <v>63.73946718147767</v>
      </c>
      <c r="I130" s="149">
        <f t="shared" si="27"/>
        <v>79.46417498822852</v>
      </c>
      <c r="J130" s="426">
        <f t="shared" si="27"/>
        <v>-8.76203164658477</v>
      </c>
    </row>
    <row r="131" spans="1:10" ht="12.75">
      <c r="A131" s="427" t="s">
        <v>270</v>
      </c>
      <c r="B131" s="144">
        <f>B133-B130</f>
        <v>122.18200000000797</v>
      </c>
      <c r="C131" s="144">
        <f>C133-C130</f>
        <v>13.011000000000422</v>
      </c>
      <c r="D131" s="145">
        <f t="shared" si="21"/>
        <v>9390.66943355653</v>
      </c>
      <c r="E131" s="144">
        <f>E133-E130</f>
        <v>647.9349999999977</v>
      </c>
      <c r="F131" s="144">
        <f>F133-F130</f>
        <v>64.72499999999991</v>
      </c>
      <c r="G131" s="145">
        <f>(E131*1000)/F131</f>
        <v>10010.583236770932</v>
      </c>
      <c r="H131" s="135">
        <f t="shared" si="27"/>
        <v>-81.14286155246924</v>
      </c>
      <c r="I131" s="135">
        <f t="shared" si="27"/>
        <v>-79.89803012746167</v>
      </c>
      <c r="J131" s="411">
        <f t="shared" si="27"/>
        <v>-6.19258427358489</v>
      </c>
    </row>
    <row r="132" spans="1:10" ht="12.75">
      <c r="A132" s="427"/>
      <c r="B132" s="144"/>
      <c r="C132" s="150"/>
      <c r="D132" s="150"/>
      <c r="E132" s="150"/>
      <c r="F132" s="150"/>
      <c r="G132" s="150"/>
      <c r="H132" s="135"/>
      <c r="I132" s="135"/>
      <c r="J132" s="411"/>
    </row>
    <row r="133" spans="1:10" ht="12.75">
      <c r="A133" s="428" t="s">
        <v>69</v>
      </c>
      <c r="B133" s="152">
        <f>B9</f>
        <v>42110</v>
      </c>
      <c r="C133" s="152">
        <f>C9</f>
        <v>7350</v>
      </c>
      <c r="D133" s="154">
        <f>(B133*1000)/C133</f>
        <v>5729.251700680272</v>
      </c>
      <c r="E133" s="153">
        <f>E9</f>
        <v>26291</v>
      </c>
      <c r="F133" s="153">
        <f>F9</f>
        <v>4153</v>
      </c>
      <c r="G133" s="154">
        <f>(E133*1000)/F133</f>
        <v>6330.6043823741875</v>
      </c>
      <c r="H133" s="138">
        <f>SUM(B133-E133)*100/E133</f>
        <v>60.16887908409722</v>
      </c>
      <c r="I133" s="138">
        <f>SUM(C133-F133)*100/F133</f>
        <v>76.98049602696845</v>
      </c>
      <c r="J133" s="429">
        <f>SUM(D133-G133)*100/G133</f>
        <v>-9.499135396427794</v>
      </c>
    </row>
    <row r="134" spans="1:10" ht="12.75">
      <c r="A134" s="4" t="s">
        <v>155</v>
      </c>
      <c r="B134" s="3"/>
      <c r="C134" s="3"/>
      <c r="D134" s="3"/>
      <c r="E134" s="3"/>
      <c r="F134" s="3"/>
      <c r="G134" s="36"/>
      <c r="H134" s="3"/>
      <c r="I134" s="3"/>
      <c r="J134" s="3"/>
    </row>
  </sheetData>
  <mergeCells count="38">
    <mergeCell ref="A1:J1"/>
    <mergeCell ref="A3:A4"/>
    <mergeCell ref="B3:D3"/>
    <mergeCell ref="E3:G3"/>
    <mergeCell ref="H3:J3"/>
    <mergeCell ref="H4:J4"/>
    <mergeCell ref="A18:J18"/>
    <mergeCell ref="A19:J19"/>
    <mergeCell ref="A23:A24"/>
    <mergeCell ref="B23:D23"/>
    <mergeCell ref="E23:G23"/>
    <mergeCell ref="H23:J23"/>
    <mergeCell ref="H24:J24"/>
    <mergeCell ref="A21:C21"/>
    <mergeCell ref="A47:J47"/>
    <mergeCell ref="A48:J48"/>
    <mergeCell ref="A52:A53"/>
    <mergeCell ref="B52:D52"/>
    <mergeCell ref="E52:G52"/>
    <mergeCell ref="H52:J52"/>
    <mergeCell ref="H53:J53"/>
    <mergeCell ref="A50:C50"/>
    <mergeCell ref="A76:J76"/>
    <mergeCell ref="A77:J77"/>
    <mergeCell ref="A79:C79"/>
    <mergeCell ref="A81:A82"/>
    <mergeCell ref="B81:D81"/>
    <mergeCell ref="E81:G81"/>
    <mergeCell ref="H81:J81"/>
    <mergeCell ref="H82:J82"/>
    <mergeCell ref="A106:J106"/>
    <mergeCell ref="A107:J107"/>
    <mergeCell ref="A109:C109"/>
    <mergeCell ref="A111:A112"/>
    <mergeCell ref="B111:D111"/>
    <mergeCell ref="E111:G111"/>
    <mergeCell ref="H111:J111"/>
    <mergeCell ref="H112:J112"/>
  </mergeCells>
  <printOptions horizontalCentered="1"/>
  <pageMargins left="0.1968503937007874" right="0.1968503937007874" top="0.3937007874015748" bottom="0.1968503937007874" header="0.5118110236220472" footer="0.5118110236220472"/>
  <pageSetup horizontalDpi="1200" verticalDpi="1200" orientation="portrait" paperSize="9" scale="85" r:id="rId1"/>
  <rowBreaks count="1" manualBreakCount="1">
    <brk id="75" max="255" man="1"/>
  </rowBreaks>
  <ignoredErrors>
    <ignoredError sqref="D42 D43:D45 D71:D72 D102:D103 D74 D100:D101 D130:D133" formula="1"/>
    <ignoredError sqref="H7:J7 D7" evalError="1"/>
  </ignoredErrors>
</worksheet>
</file>

<file path=xl/worksheets/sheet15.xml><?xml version="1.0" encoding="utf-8"?>
<worksheet xmlns="http://schemas.openxmlformats.org/spreadsheetml/2006/main" xmlns:r="http://schemas.openxmlformats.org/officeDocument/2006/relationships">
  <dimension ref="A1:G17"/>
  <sheetViews>
    <sheetView workbookViewId="0" topLeftCell="A1">
      <selection activeCell="A1" sqref="A1:G1"/>
    </sheetView>
  </sheetViews>
  <sheetFormatPr defaultColWidth="9.140625" defaultRowHeight="12.75"/>
  <cols>
    <col min="1" max="1" width="21.7109375" style="319" customWidth="1"/>
    <col min="2" max="7" width="11.7109375" style="319" customWidth="1"/>
    <col min="8" max="16384" width="9.140625" style="319" customWidth="1"/>
  </cols>
  <sheetData>
    <row r="1" spans="1:7" ht="19.5" customHeight="1">
      <c r="A1" s="551" t="s">
        <v>324</v>
      </c>
      <c r="B1" s="551"/>
      <c r="C1" s="551"/>
      <c r="D1" s="551"/>
      <c r="E1" s="551"/>
      <c r="F1" s="551"/>
      <c r="G1" s="551"/>
    </row>
    <row r="2" ht="19.5" customHeight="1"/>
    <row r="3" spans="1:7" ht="19.5" customHeight="1">
      <c r="A3" s="552" t="s">
        <v>157</v>
      </c>
      <c r="B3" s="578" t="s">
        <v>394</v>
      </c>
      <c r="C3" s="568"/>
      <c r="D3" s="578" t="s">
        <v>395</v>
      </c>
      <c r="E3" s="568"/>
      <c r="F3" s="569" t="s">
        <v>58</v>
      </c>
      <c r="G3" s="570"/>
    </row>
    <row r="4" spans="1:7" ht="19.5" customHeight="1">
      <c r="A4" s="553"/>
      <c r="B4" s="131" t="s">
        <v>1</v>
      </c>
      <c r="C4" s="131" t="s">
        <v>59</v>
      </c>
      <c r="D4" s="131" t="s">
        <v>1</v>
      </c>
      <c r="E4" s="131" t="s">
        <v>59</v>
      </c>
      <c r="F4" s="568" t="s">
        <v>296</v>
      </c>
      <c r="G4" s="579"/>
    </row>
    <row r="5" spans="1:7" ht="19.5" customHeight="1">
      <c r="A5" s="397"/>
      <c r="B5" s="132" t="s">
        <v>232</v>
      </c>
      <c r="C5" s="132" t="s">
        <v>233</v>
      </c>
      <c r="D5" s="132" t="s">
        <v>232</v>
      </c>
      <c r="E5" s="132" t="s">
        <v>233</v>
      </c>
      <c r="F5" s="132" t="s">
        <v>1</v>
      </c>
      <c r="G5" s="437" t="s">
        <v>59</v>
      </c>
    </row>
    <row r="6" spans="1:7" ht="19.5" customHeight="1">
      <c r="A6" s="399" t="s">
        <v>147</v>
      </c>
      <c r="B6" s="320">
        <v>34635</v>
      </c>
      <c r="C6" s="320">
        <v>256.95</v>
      </c>
      <c r="D6" s="320">
        <v>133164</v>
      </c>
      <c r="E6" s="320">
        <v>489.65</v>
      </c>
      <c r="F6" s="321">
        <f aca="true" t="shared" si="0" ref="F6:G11">SUM(B6-D6)*100/D6</f>
        <v>-73.99071821212941</v>
      </c>
      <c r="G6" s="438">
        <f t="shared" si="0"/>
        <v>-47.523741447973045</v>
      </c>
    </row>
    <row r="7" spans="1:7" ht="19.5" customHeight="1">
      <c r="A7" s="399" t="s">
        <v>273</v>
      </c>
      <c r="B7" s="320">
        <v>1260</v>
      </c>
      <c r="C7" s="320">
        <v>3.1666666666666665</v>
      </c>
      <c r="D7" s="320">
        <v>1662</v>
      </c>
      <c r="E7" s="320">
        <v>5.666666666666667</v>
      </c>
      <c r="F7" s="321">
        <f t="shared" si="0"/>
        <v>-24.187725631768952</v>
      </c>
      <c r="G7" s="438">
        <f t="shared" si="0"/>
        <v>-44.117647058823536</v>
      </c>
    </row>
    <row r="8" spans="1:7" ht="19.5" customHeight="1">
      <c r="A8" s="399" t="s">
        <v>64</v>
      </c>
      <c r="B8" s="312">
        <v>94788</v>
      </c>
      <c r="C8" s="312">
        <v>577.72</v>
      </c>
      <c r="D8" s="312">
        <v>343038</v>
      </c>
      <c r="E8" s="312">
        <v>329.0733333333334</v>
      </c>
      <c r="F8" s="321">
        <f t="shared" si="0"/>
        <v>-72.3680758399944</v>
      </c>
      <c r="G8" s="438">
        <f t="shared" si="0"/>
        <v>75.55965235712402</v>
      </c>
    </row>
    <row r="9" spans="1:7" ht="19.5" customHeight="1">
      <c r="A9" s="399" t="s">
        <v>213</v>
      </c>
      <c r="B9" s="312">
        <v>11274791</v>
      </c>
      <c r="C9" s="312">
        <v>40981.63333333333</v>
      </c>
      <c r="D9" s="312">
        <v>7261954</v>
      </c>
      <c r="E9" s="312">
        <v>28107.343333333334</v>
      </c>
      <c r="F9" s="321">
        <f t="shared" si="0"/>
        <v>55.25836434656568</v>
      </c>
      <c r="G9" s="438">
        <f t="shared" si="0"/>
        <v>45.804008750738085</v>
      </c>
    </row>
    <row r="10" spans="1:7" ht="19.5" customHeight="1">
      <c r="A10" s="399" t="s">
        <v>245</v>
      </c>
      <c r="B10" s="312">
        <v>44140333</v>
      </c>
      <c r="C10" s="312">
        <v>44700.76333333333</v>
      </c>
      <c r="D10" s="312">
        <v>29853482</v>
      </c>
      <c r="E10" s="312">
        <v>30622.27</v>
      </c>
      <c r="F10" s="321">
        <f t="shared" si="0"/>
        <v>47.856564939392996</v>
      </c>
      <c r="G10" s="438">
        <f t="shared" si="0"/>
        <v>45.97468879130557</v>
      </c>
    </row>
    <row r="11" spans="1:7" ht="19.5" customHeight="1">
      <c r="A11" s="401" t="s">
        <v>2</v>
      </c>
      <c r="B11" s="153">
        <f>SUM(B6:B10)</f>
        <v>55545807</v>
      </c>
      <c r="C11" s="153">
        <f>SUM(C6:C10)</f>
        <v>86520.23333333334</v>
      </c>
      <c r="D11" s="153">
        <f>SUM(D6:D10)</f>
        <v>37593300</v>
      </c>
      <c r="E11" s="153">
        <f>SUM(E6:E10)</f>
        <v>59554.003333333334</v>
      </c>
      <c r="F11" s="322">
        <f t="shared" si="0"/>
        <v>47.754538707695254</v>
      </c>
      <c r="G11" s="439">
        <f t="shared" si="0"/>
        <v>45.28029769731126</v>
      </c>
    </row>
    <row r="12" spans="1:7" ht="19.5" customHeight="1">
      <c r="A12" s="4" t="s">
        <v>155</v>
      </c>
      <c r="B12" s="3"/>
      <c r="C12" s="3"/>
      <c r="D12" s="3"/>
      <c r="E12" s="3"/>
      <c r="F12" s="3"/>
      <c r="G12" s="3"/>
    </row>
    <row r="13" spans="1:7" ht="12" customHeight="1">
      <c r="A13" s="222"/>
      <c r="B13" s="3"/>
      <c r="C13" s="3"/>
      <c r="D13" s="3"/>
      <c r="E13" s="3"/>
      <c r="F13" s="3"/>
      <c r="G13" s="3"/>
    </row>
    <row r="14" spans="1:7" ht="12" customHeight="1">
      <c r="A14" s="222"/>
      <c r="B14" s="3"/>
      <c r="C14" s="3"/>
      <c r="D14" s="3"/>
      <c r="E14" s="3"/>
      <c r="F14" s="3"/>
      <c r="G14" s="3"/>
    </row>
    <row r="15" spans="1:7" ht="12" customHeight="1">
      <c r="A15" s="222"/>
      <c r="B15" s="3"/>
      <c r="C15" s="3"/>
      <c r="D15" s="3"/>
      <c r="E15" s="3"/>
      <c r="F15" s="3"/>
      <c r="G15" s="3"/>
    </row>
    <row r="16" spans="1:7" ht="12" customHeight="1">
      <c r="A16" s="222"/>
      <c r="B16" s="3"/>
      <c r="C16" s="3"/>
      <c r="D16" s="3"/>
      <c r="E16" s="3"/>
      <c r="F16" s="3"/>
      <c r="G16" s="3"/>
    </row>
    <row r="17" spans="1:7" ht="12" customHeight="1">
      <c r="A17" s="222"/>
      <c r="B17" s="3"/>
      <c r="C17" s="3"/>
      <c r="D17" s="3"/>
      <c r="E17" s="3"/>
      <c r="F17" s="3"/>
      <c r="G17" s="3"/>
    </row>
  </sheetData>
  <mergeCells count="6">
    <mergeCell ref="A1:G1"/>
    <mergeCell ref="A3:A4"/>
    <mergeCell ref="B3:C3"/>
    <mergeCell ref="D3:E3"/>
    <mergeCell ref="F3:G3"/>
    <mergeCell ref="F4:G4"/>
  </mergeCells>
  <printOptions horizontalCentered="1"/>
  <pageMargins left="0.2755905511811024" right="0.2755905511811024" top="0.7874015748031497" bottom="0.7874015748031497" header="0.5118110236220472" footer="0.5118110236220472"/>
  <pageSetup horizontalDpi="1200" verticalDpi="12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51"/>
  <sheetViews>
    <sheetView zoomScale="90" zoomScaleNormal="90" workbookViewId="0" topLeftCell="A2">
      <selection activeCell="A3" sqref="A3:I3"/>
    </sheetView>
  </sheetViews>
  <sheetFormatPr defaultColWidth="9.140625" defaultRowHeight="12.75"/>
  <cols>
    <col min="1" max="1" width="28.140625" style="247" customWidth="1"/>
    <col min="2" max="4" width="11.28125" style="247" customWidth="1"/>
    <col min="5" max="5" width="12.00390625" style="247" customWidth="1"/>
    <col min="6" max="6" width="10.28125" style="247" customWidth="1"/>
    <col min="7" max="7" width="9.421875" style="247" customWidth="1"/>
    <col min="8" max="8" width="10.28125" style="247" customWidth="1"/>
    <col min="9" max="9" width="16.421875" style="247" customWidth="1"/>
    <col min="10" max="16384" width="9.140625" style="2" customWidth="1"/>
  </cols>
  <sheetData>
    <row r="1" spans="1:9" ht="18" customHeight="1">
      <c r="A1" s="591" t="s">
        <v>42</v>
      </c>
      <c r="B1" s="591"/>
      <c r="C1" s="591"/>
      <c r="D1" s="591"/>
      <c r="E1" s="591"/>
      <c r="F1" s="591"/>
      <c r="G1" s="591"/>
      <c r="H1" s="591"/>
      <c r="I1" s="591"/>
    </row>
    <row r="2" spans="1:9" ht="18" customHeight="1">
      <c r="A2" s="592" t="s">
        <v>326</v>
      </c>
      <c r="B2" s="592"/>
      <c r="C2" s="592"/>
      <c r="D2" s="592"/>
      <c r="E2" s="592"/>
      <c r="F2" s="592"/>
      <c r="G2" s="592"/>
      <c r="H2" s="592"/>
      <c r="I2" s="592"/>
    </row>
    <row r="3" spans="1:9" ht="18" customHeight="1">
      <c r="A3" s="593" t="s">
        <v>388</v>
      </c>
      <c r="B3" s="593"/>
      <c r="C3" s="593"/>
      <c r="D3" s="593"/>
      <c r="E3" s="593"/>
      <c r="F3" s="593"/>
      <c r="G3" s="593"/>
      <c r="H3" s="593"/>
      <c r="I3" s="593"/>
    </row>
    <row r="4" spans="1:9" ht="18" customHeight="1">
      <c r="A4" s="594">
        <v>41883</v>
      </c>
      <c r="B4" s="594"/>
      <c r="C4" s="594"/>
      <c r="D4" s="594"/>
      <c r="E4" s="594"/>
      <c r="F4" s="594"/>
      <c r="G4" s="594"/>
      <c r="H4" s="594"/>
      <c r="I4" s="594"/>
    </row>
    <row r="5" spans="1:9" ht="19.5" customHeight="1">
      <c r="A5" s="326"/>
      <c r="B5" s="580" t="s">
        <v>51</v>
      </c>
      <c r="C5" s="580"/>
      <c r="D5" s="580"/>
      <c r="E5" s="580"/>
      <c r="F5" s="581" t="s">
        <v>52</v>
      </c>
      <c r="G5" s="582"/>
      <c r="H5" s="583"/>
      <c r="I5" s="308"/>
    </row>
    <row r="6" spans="1:9" ht="19.5" customHeight="1">
      <c r="A6" s="323" t="s">
        <v>172</v>
      </c>
      <c r="B6" s="580" t="s">
        <v>200</v>
      </c>
      <c r="C6" s="580"/>
      <c r="D6" s="580" t="s">
        <v>53</v>
      </c>
      <c r="E6" s="580"/>
      <c r="F6" s="584" t="s">
        <v>173</v>
      </c>
      <c r="G6" s="585"/>
      <c r="H6" s="586"/>
      <c r="I6" s="324" t="s">
        <v>127</v>
      </c>
    </row>
    <row r="7" spans="1:9" ht="19.5" customHeight="1">
      <c r="A7" s="323" t="s">
        <v>97</v>
      </c>
      <c r="B7" s="267" t="s">
        <v>54</v>
      </c>
      <c r="C7" s="267" t="s">
        <v>55</v>
      </c>
      <c r="D7" s="267" t="s">
        <v>54</v>
      </c>
      <c r="E7" s="267" t="s">
        <v>55</v>
      </c>
      <c r="F7" s="589" t="s">
        <v>23</v>
      </c>
      <c r="G7" s="589" t="s">
        <v>26</v>
      </c>
      <c r="H7" s="589" t="s">
        <v>2</v>
      </c>
      <c r="I7" s="587" t="s">
        <v>56</v>
      </c>
    </row>
    <row r="8" spans="1:9" ht="19.5" customHeight="1">
      <c r="A8" s="327"/>
      <c r="B8" s="267" t="s">
        <v>57</v>
      </c>
      <c r="C8" s="286" t="s">
        <v>50</v>
      </c>
      <c r="D8" s="267" t="s">
        <v>57</v>
      </c>
      <c r="E8" s="286" t="s">
        <v>50</v>
      </c>
      <c r="F8" s="590"/>
      <c r="G8" s="590"/>
      <c r="H8" s="590"/>
      <c r="I8" s="588"/>
    </row>
    <row r="9" spans="1:9" ht="22.5" customHeight="1">
      <c r="A9" s="309" t="s">
        <v>43</v>
      </c>
      <c r="B9" s="287">
        <f aca="true" t="shared" si="0" ref="B9:H9">SUM(B10:B13)</f>
        <v>204382</v>
      </c>
      <c r="C9" s="287">
        <f t="shared" si="0"/>
        <v>728420</v>
      </c>
      <c r="D9" s="287">
        <f t="shared" si="0"/>
        <v>999826</v>
      </c>
      <c r="E9" s="287">
        <f t="shared" si="0"/>
        <v>3086754</v>
      </c>
      <c r="F9" s="287">
        <f t="shared" si="0"/>
        <v>22320</v>
      </c>
      <c r="G9" s="287">
        <f t="shared" si="0"/>
        <v>300</v>
      </c>
      <c r="H9" s="287">
        <f t="shared" si="0"/>
        <v>22620</v>
      </c>
      <c r="I9" s="310">
        <f aca="true" t="shared" si="1" ref="I9:I27">(H9/D9)*1000</f>
        <v>22.623936564962303</v>
      </c>
    </row>
    <row r="10" spans="1:9" ht="22.5" customHeight="1">
      <c r="A10" s="328" t="s">
        <v>239</v>
      </c>
      <c r="B10" s="288">
        <v>118563</v>
      </c>
      <c r="C10" s="289">
        <v>414975</v>
      </c>
      <c r="D10" s="290">
        <v>504178</v>
      </c>
      <c r="E10" s="311">
        <v>1512535</v>
      </c>
      <c r="F10" s="245">
        <v>10730</v>
      </c>
      <c r="G10" s="245">
        <v>0</v>
      </c>
      <c r="H10" s="312">
        <f aca="true" t="shared" si="2" ref="H10:H16">F10+G10</f>
        <v>10730</v>
      </c>
      <c r="I10" s="313">
        <f t="shared" si="1"/>
        <v>21.28216621907342</v>
      </c>
    </row>
    <row r="11" spans="1:9" ht="27.75" customHeight="1">
      <c r="A11" s="329" t="s">
        <v>240</v>
      </c>
      <c r="B11" s="288">
        <v>26163</v>
      </c>
      <c r="C11" s="289">
        <v>104651</v>
      </c>
      <c r="D11" s="290">
        <v>174554</v>
      </c>
      <c r="E11" s="314">
        <v>610938</v>
      </c>
      <c r="F11" s="245">
        <v>5835</v>
      </c>
      <c r="G11" s="245">
        <v>0</v>
      </c>
      <c r="H11" s="312">
        <f t="shared" si="2"/>
        <v>5835</v>
      </c>
      <c r="I11" s="313">
        <f t="shared" si="1"/>
        <v>33.42805091834045</v>
      </c>
    </row>
    <row r="12" spans="1:9" ht="27.75" customHeight="1">
      <c r="A12" s="329" t="s">
        <v>276</v>
      </c>
      <c r="B12" s="288">
        <v>57776</v>
      </c>
      <c r="C12" s="289">
        <v>202215</v>
      </c>
      <c r="D12" s="290">
        <v>284582</v>
      </c>
      <c r="E12" s="314">
        <v>853747</v>
      </c>
      <c r="F12" s="245">
        <v>5098</v>
      </c>
      <c r="G12" s="245">
        <v>195</v>
      </c>
      <c r="H12" s="312">
        <f t="shared" si="2"/>
        <v>5293</v>
      </c>
      <c r="I12" s="313">
        <f t="shared" si="1"/>
        <v>18.599208663935176</v>
      </c>
    </row>
    <row r="13" spans="1:9" ht="21.75" customHeight="1">
      <c r="A13" s="329" t="s">
        <v>241</v>
      </c>
      <c r="B13" s="288">
        <v>1880</v>
      </c>
      <c r="C13" s="289">
        <v>6579</v>
      </c>
      <c r="D13" s="291">
        <v>36512</v>
      </c>
      <c r="E13" s="314">
        <v>109534</v>
      </c>
      <c r="F13" s="245">
        <v>657</v>
      </c>
      <c r="G13" s="246">
        <v>105</v>
      </c>
      <c r="H13" s="312">
        <f t="shared" si="2"/>
        <v>762</v>
      </c>
      <c r="I13" s="313">
        <f t="shared" si="1"/>
        <v>20.869851007887817</v>
      </c>
    </row>
    <row r="14" spans="1:9" ht="22.5" customHeight="1">
      <c r="A14" s="309" t="s">
        <v>44</v>
      </c>
      <c r="B14" s="292">
        <v>41443</v>
      </c>
      <c r="C14" s="292">
        <v>139697</v>
      </c>
      <c r="D14" s="293">
        <v>445140</v>
      </c>
      <c r="E14" s="293">
        <v>1148344</v>
      </c>
      <c r="F14" s="315">
        <v>2899.7</v>
      </c>
      <c r="G14" s="287">
        <v>9950</v>
      </c>
      <c r="H14" s="316">
        <f t="shared" si="2"/>
        <v>12849.7</v>
      </c>
      <c r="I14" s="310">
        <f t="shared" si="1"/>
        <v>28.86664869479265</v>
      </c>
    </row>
    <row r="15" spans="1:9" ht="22.5" customHeight="1">
      <c r="A15" s="309" t="s">
        <v>45</v>
      </c>
      <c r="B15" s="292">
        <v>10167</v>
      </c>
      <c r="C15" s="292">
        <v>39798.8</v>
      </c>
      <c r="D15" s="293">
        <v>152665</v>
      </c>
      <c r="E15" s="293">
        <v>458607</v>
      </c>
      <c r="F15" s="315">
        <v>4473.9</v>
      </c>
      <c r="G15" s="287">
        <v>0</v>
      </c>
      <c r="H15" s="316">
        <f t="shared" si="2"/>
        <v>4473.9</v>
      </c>
      <c r="I15" s="310">
        <f t="shared" si="1"/>
        <v>29.30534176137294</v>
      </c>
    </row>
    <row r="16" spans="1:9" ht="22.5" customHeight="1">
      <c r="A16" s="309" t="s">
        <v>72</v>
      </c>
      <c r="B16" s="292">
        <v>24222</v>
      </c>
      <c r="C16" s="292">
        <v>78550</v>
      </c>
      <c r="D16" s="293">
        <v>33868</v>
      </c>
      <c r="E16" s="293">
        <v>109600</v>
      </c>
      <c r="F16" s="315">
        <v>510</v>
      </c>
      <c r="G16" s="287">
        <v>0</v>
      </c>
      <c r="H16" s="316">
        <f t="shared" si="2"/>
        <v>510</v>
      </c>
      <c r="I16" s="310">
        <f t="shared" si="1"/>
        <v>15.058462265265147</v>
      </c>
    </row>
    <row r="17" spans="1:9" ht="22.5" customHeight="1">
      <c r="A17" s="309" t="s">
        <v>46</v>
      </c>
      <c r="B17" s="292">
        <f aca="true" t="shared" si="3" ref="B17:H17">SUM(B18:B20)</f>
        <v>13262.4</v>
      </c>
      <c r="C17" s="292">
        <f t="shared" si="3"/>
        <v>47534.5</v>
      </c>
      <c r="D17" s="292">
        <f t="shared" si="3"/>
        <v>142490</v>
      </c>
      <c r="E17" s="292">
        <f t="shared" si="3"/>
        <v>355130.2</v>
      </c>
      <c r="F17" s="292">
        <f t="shared" si="3"/>
        <v>1237</v>
      </c>
      <c r="G17" s="292">
        <f t="shared" si="3"/>
        <v>1040</v>
      </c>
      <c r="H17" s="292">
        <f t="shared" si="3"/>
        <v>2277</v>
      </c>
      <c r="I17" s="310">
        <f t="shared" si="1"/>
        <v>15.980068776756264</v>
      </c>
    </row>
    <row r="18" spans="1:9" ht="22.5" customHeight="1">
      <c r="A18" s="328" t="s">
        <v>228</v>
      </c>
      <c r="B18" s="288">
        <v>3820</v>
      </c>
      <c r="C18" s="288">
        <v>20246</v>
      </c>
      <c r="D18" s="288">
        <v>10884</v>
      </c>
      <c r="E18" s="291">
        <v>57685.2</v>
      </c>
      <c r="F18" s="246">
        <v>432</v>
      </c>
      <c r="G18" s="287">
        <v>0</v>
      </c>
      <c r="H18" s="320">
        <f>SUM(F18:G18)</f>
        <v>432</v>
      </c>
      <c r="I18" s="313">
        <f t="shared" si="1"/>
        <v>39.691289966923925</v>
      </c>
    </row>
    <row r="19" spans="1:9" ht="22.5" customHeight="1">
      <c r="A19" s="329" t="s">
        <v>229</v>
      </c>
      <c r="B19" s="288">
        <v>4187.4</v>
      </c>
      <c r="C19" s="288">
        <v>14760.6</v>
      </c>
      <c r="D19" s="288">
        <v>99006</v>
      </c>
      <c r="E19" s="291">
        <v>227714</v>
      </c>
      <c r="F19" s="246">
        <v>805</v>
      </c>
      <c r="G19" s="287">
        <v>0</v>
      </c>
      <c r="H19" s="320">
        <f>SUM(F19:G19)</f>
        <v>805</v>
      </c>
      <c r="I19" s="313">
        <f t="shared" si="1"/>
        <v>8.130820354321962</v>
      </c>
    </row>
    <row r="20" spans="1:9" ht="22.5" customHeight="1">
      <c r="A20" s="329" t="s">
        <v>230</v>
      </c>
      <c r="B20" s="288">
        <v>5255</v>
      </c>
      <c r="C20" s="288">
        <v>12527.9</v>
      </c>
      <c r="D20" s="288">
        <v>32600</v>
      </c>
      <c r="E20" s="291">
        <v>69731</v>
      </c>
      <c r="F20" s="246">
        <v>0</v>
      </c>
      <c r="G20" s="245">
        <v>1040</v>
      </c>
      <c r="H20" s="320">
        <f>SUM(F20:G20)</f>
        <v>1040</v>
      </c>
      <c r="I20" s="313">
        <f t="shared" si="1"/>
        <v>31.90184049079755</v>
      </c>
    </row>
    <row r="21" spans="1:9" ht="22.5" customHeight="1">
      <c r="A21" s="309" t="s">
        <v>47</v>
      </c>
      <c r="B21" s="292">
        <v>6904</v>
      </c>
      <c r="C21" s="292">
        <v>10742.6</v>
      </c>
      <c r="D21" s="293">
        <v>87667</v>
      </c>
      <c r="E21" s="293">
        <v>136394.3</v>
      </c>
      <c r="F21" s="315">
        <v>0</v>
      </c>
      <c r="G21" s="287">
        <v>1486.2</v>
      </c>
      <c r="H21" s="316">
        <f aca="true" t="shared" si="4" ref="H21:H26">F21+G21</f>
        <v>1486.2</v>
      </c>
      <c r="I21" s="310">
        <f t="shared" si="1"/>
        <v>16.9527872517595</v>
      </c>
    </row>
    <row r="22" spans="1:9" ht="22.5" customHeight="1">
      <c r="A22" s="309" t="s">
        <v>73</v>
      </c>
      <c r="B22" s="287">
        <v>1683</v>
      </c>
      <c r="C22" s="287">
        <v>3901.2</v>
      </c>
      <c r="D22" s="287">
        <v>20039</v>
      </c>
      <c r="E22" s="287">
        <v>46005</v>
      </c>
      <c r="F22" s="315">
        <v>2</v>
      </c>
      <c r="G22" s="287">
        <v>161.2</v>
      </c>
      <c r="H22" s="316">
        <f t="shared" si="4"/>
        <v>163.2</v>
      </c>
      <c r="I22" s="310">
        <f t="shared" si="1"/>
        <v>8.144118968012375</v>
      </c>
    </row>
    <row r="23" spans="1:9" ht="22.5" customHeight="1">
      <c r="A23" s="309" t="s">
        <v>115</v>
      </c>
      <c r="B23" s="287">
        <v>1568</v>
      </c>
      <c r="C23" s="287">
        <v>7224</v>
      </c>
      <c r="D23" s="287">
        <v>6063.8</v>
      </c>
      <c r="E23" s="287">
        <v>29265</v>
      </c>
      <c r="F23" s="315">
        <v>265.2</v>
      </c>
      <c r="G23" s="287">
        <v>0</v>
      </c>
      <c r="H23" s="316">
        <f t="shared" si="4"/>
        <v>265.2</v>
      </c>
      <c r="I23" s="310">
        <f t="shared" si="1"/>
        <v>43.73495168046439</v>
      </c>
    </row>
    <row r="24" spans="1:9" ht="22.5" customHeight="1">
      <c r="A24" s="309" t="s">
        <v>74</v>
      </c>
      <c r="B24" s="287">
        <v>65</v>
      </c>
      <c r="C24" s="287">
        <v>143</v>
      </c>
      <c r="D24" s="287">
        <v>4567</v>
      </c>
      <c r="E24" s="287">
        <v>10175.3</v>
      </c>
      <c r="F24" s="315">
        <v>0</v>
      </c>
      <c r="G24" s="287">
        <v>69.7</v>
      </c>
      <c r="H24" s="316">
        <f t="shared" si="4"/>
        <v>69.7</v>
      </c>
      <c r="I24" s="310">
        <f t="shared" si="1"/>
        <v>15.261659732866214</v>
      </c>
    </row>
    <row r="25" spans="1:9" ht="22.5" customHeight="1">
      <c r="A25" s="309" t="s">
        <v>75</v>
      </c>
      <c r="B25" s="287">
        <v>0</v>
      </c>
      <c r="C25" s="287">
        <v>0</v>
      </c>
      <c r="D25" s="287">
        <v>12783</v>
      </c>
      <c r="E25" s="287">
        <v>26844.3</v>
      </c>
      <c r="F25" s="315">
        <v>292.4</v>
      </c>
      <c r="G25" s="287">
        <v>0</v>
      </c>
      <c r="H25" s="316">
        <f t="shared" si="4"/>
        <v>292.4</v>
      </c>
      <c r="I25" s="310">
        <f t="shared" si="1"/>
        <v>22.874129703512477</v>
      </c>
    </row>
    <row r="26" spans="1:9" ht="22.5" customHeight="1">
      <c r="A26" s="317" t="s">
        <v>48</v>
      </c>
      <c r="B26" s="287">
        <v>348</v>
      </c>
      <c r="C26" s="287">
        <v>946.6</v>
      </c>
      <c r="D26" s="287">
        <v>12673</v>
      </c>
      <c r="E26" s="287">
        <v>29021.2</v>
      </c>
      <c r="F26" s="315">
        <v>107.3</v>
      </c>
      <c r="G26" s="287">
        <v>26.4</v>
      </c>
      <c r="H26" s="316">
        <f t="shared" si="4"/>
        <v>133.7</v>
      </c>
      <c r="I26" s="310">
        <f t="shared" si="1"/>
        <v>10.549988163812829</v>
      </c>
    </row>
    <row r="27" spans="1:9" ht="22.5" customHeight="1">
      <c r="A27" s="325" t="s">
        <v>49</v>
      </c>
      <c r="B27" s="318">
        <f aca="true" t="shared" si="5" ref="B27:H27">B9+B14+B15+B16+B17+B21+B22+B23+B24+B25+B26</f>
        <v>304044.4</v>
      </c>
      <c r="C27" s="318">
        <f t="shared" si="5"/>
        <v>1056957.7000000002</v>
      </c>
      <c r="D27" s="318">
        <f t="shared" si="5"/>
        <v>1917781.8</v>
      </c>
      <c r="E27" s="318">
        <f t="shared" si="5"/>
        <v>5436140.3</v>
      </c>
      <c r="F27" s="318">
        <f t="shared" si="5"/>
        <v>32107.5</v>
      </c>
      <c r="G27" s="318">
        <f t="shared" si="5"/>
        <v>13033.500000000002</v>
      </c>
      <c r="H27" s="318">
        <f t="shared" si="5"/>
        <v>45140.999999999985</v>
      </c>
      <c r="I27" s="330">
        <f t="shared" si="1"/>
        <v>23.538131397430085</v>
      </c>
    </row>
    <row r="28" spans="1:8" ht="15">
      <c r="A28" s="103" t="s">
        <v>164</v>
      </c>
      <c r="H28" s="248"/>
    </row>
    <row r="29" spans="1:9" ht="15.75">
      <c r="A29"/>
      <c r="B29"/>
      <c r="C29"/>
      <c r="D29"/>
      <c r="E29"/>
      <c r="F29"/>
      <c r="G29"/>
      <c r="H29"/>
      <c r="I29" s="206"/>
    </row>
    <row r="30" spans="1:9" ht="15">
      <c r="A30"/>
      <c r="B30"/>
      <c r="C30"/>
      <c r="D30"/>
      <c r="E30"/>
      <c r="F30"/>
      <c r="G30"/>
      <c r="H30"/>
      <c r="I30" s="112"/>
    </row>
    <row r="31" spans="1:9" ht="15.75">
      <c r="A31"/>
      <c r="B31"/>
      <c r="C31"/>
      <c r="D31"/>
      <c r="E31"/>
      <c r="F31"/>
      <c r="G31"/>
      <c r="H31"/>
      <c r="I31" s="207"/>
    </row>
    <row r="32" spans="1:9" ht="15.75">
      <c r="A32" s="112"/>
      <c r="B32" s="207"/>
      <c r="C32" s="207"/>
      <c r="D32" s="208"/>
      <c r="E32" s="207"/>
      <c r="F32" s="112"/>
      <c r="G32" s="112"/>
      <c r="H32" s="112"/>
      <c r="I32" s="112"/>
    </row>
    <row r="33" spans="1:9" ht="15.75">
      <c r="A33" s="112"/>
      <c r="B33" s="207"/>
      <c r="C33" s="207"/>
      <c r="D33" s="208"/>
      <c r="E33" s="207"/>
      <c r="F33" s="112"/>
      <c r="G33" s="112"/>
      <c r="H33" s="112"/>
      <c r="I33" s="112"/>
    </row>
    <row r="34" spans="1:9" ht="15.75">
      <c r="A34" s="112"/>
      <c r="B34" s="207"/>
      <c r="C34" s="207"/>
      <c r="D34" s="208"/>
      <c r="E34" s="207"/>
      <c r="F34" s="249"/>
      <c r="G34" s="112"/>
      <c r="H34" s="112"/>
      <c r="I34" s="112"/>
    </row>
    <row r="35" spans="1:9" ht="15">
      <c r="A35" s="112"/>
      <c r="B35" s="112"/>
      <c r="C35" s="112"/>
      <c r="D35" s="112"/>
      <c r="E35" s="112"/>
      <c r="F35" s="249"/>
      <c r="G35" s="112"/>
      <c r="H35" s="112"/>
      <c r="I35" s="112"/>
    </row>
    <row r="36" spans="1:9" ht="15">
      <c r="A36" s="112"/>
      <c r="B36" s="112"/>
      <c r="C36" s="112"/>
      <c r="D36" s="250"/>
      <c r="E36" s="250"/>
      <c r="F36" s="249"/>
      <c r="G36" s="112"/>
      <c r="H36" s="112"/>
      <c r="I36" s="112"/>
    </row>
    <row r="37" spans="1:9" ht="15">
      <c r="A37" s="112"/>
      <c r="B37" s="112"/>
      <c r="C37" s="112"/>
      <c r="D37" s="250"/>
      <c r="E37" s="250"/>
      <c r="F37" s="249"/>
      <c r="G37" s="112"/>
      <c r="H37" s="112"/>
      <c r="I37" s="112"/>
    </row>
    <row r="38" spans="1:9" ht="15">
      <c r="A38" s="112"/>
      <c r="B38" s="112"/>
      <c r="C38" s="112"/>
      <c r="D38" s="112"/>
      <c r="E38" s="112"/>
      <c r="F38" s="112"/>
      <c r="G38" s="112"/>
      <c r="H38" s="112"/>
      <c r="I38" s="112"/>
    </row>
    <row r="40" spans="4:6" ht="15">
      <c r="D40" s="251"/>
      <c r="E40" s="251"/>
      <c r="F40" s="252"/>
    </row>
    <row r="41" spans="4:6" ht="15">
      <c r="D41" s="251"/>
      <c r="E41" s="251"/>
      <c r="F41" s="252"/>
    </row>
    <row r="42" spans="4:6" ht="15.75">
      <c r="D42" s="254"/>
      <c r="E42" s="255"/>
      <c r="F42" s="252"/>
    </row>
    <row r="43" spans="4:6" ht="15">
      <c r="D43" s="251"/>
      <c r="E43" s="251"/>
      <c r="F43" s="252"/>
    </row>
    <row r="44" spans="4:6" ht="15">
      <c r="D44" s="253"/>
      <c r="E44" s="253"/>
      <c r="F44" s="252"/>
    </row>
    <row r="45" spans="4:6" ht="15">
      <c r="D45" s="251"/>
      <c r="E45" s="251"/>
      <c r="F45" s="251"/>
    </row>
    <row r="46" spans="4:6" ht="15">
      <c r="D46" s="253"/>
      <c r="E46" s="253"/>
      <c r="F46" s="253"/>
    </row>
    <row r="47" spans="4:6" ht="15.75">
      <c r="D47" s="255"/>
      <c r="E47" s="255"/>
      <c r="F47" s="253"/>
    </row>
    <row r="48" spans="4:6" ht="15">
      <c r="D48" s="253"/>
      <c r="E48" s="256"/>
      <c r="F48" s="253"/>
    </row>
    <row r="49" spans="4:6" ht="15">
      <c r="D49" s="253"/>
      <c r="E49" s="253"/>
      <c r="F49" s="253"/>
    </row>
    <row r="50" spans="4:6" ht="15">
      <c r="D50" s="253"/>
      <c r="E50" s="253"/>
      <c r="F50" s="253"/>
    </row>
    <row r="51" spans="4:6" ht="15">
      <c r="D51" s="253"/>
      <c r="E51" s="253"/>
      <c r="F51" s="253"/>
    </row>
  </sheetData>
  <mergeCells count="13">
    <mergeCell ref="A1:I1"/>
    <mergeCell ref="A2:I2"/>
    <mergeCell ref="A3:I3"/>
    <mergeCell ref="A4:I4"/>
    <mergeCell ref="D6:E6"/>
    <mergeCell ref="F5:H5"/>
    <mergeCell ref="F6:H6"/>
    <mergeCell ref="I7:I8"/>
    <mergeCell ref="F7:F8"/>
    <mergeCell ref="G7:G8"/>
    <mergeCell ref="H7:H8"/>
    <mergeCell ref="B5:E5"/>
    <mergeCell ref="B6:C6"/>
  </mergeCells>
  <printOptions horizontalCentered="1"/>
  <pageMargins left="0.1968503937007874" right="0.1968503937007874" top="0.5905511811023623" bottom="0.5905511811023623" header="0.5118110236220472" footer="0.5118110236220472"/>
  <pageSetup horizontalDpi="600" verticalDpi="600" orientation="portrait" paperSize="9" scale="85" r:id="rId1"/>
  <ignoredErrors>
    <ignoredError sqref="B9:I26" formulaRange="1"/>
  </ignoredErrors>
</worksheet>
</file>

<file path=xl/worksheets/sheet17.xml><?xml version="1.0" encoding="utf-8"?>
<worksheet xmlns="http://schemas.openxmlformats.org/spreadsheetml/2006/main" xmlns:r="http://schemas.openxmlformats.org/officeDocument/2006/relationships">
  <dimension ref="A1:I51"/>
  <sheetViews>
    <sheetView zoomScale="90" zoomScaleNormal="90" workbookViewId="0" topLeftCell="A2">
      <selection activeCell="A3" sqref="A3:I3"/>
    </sheetView>
  </sheetViews>
  <sheetFormatPr defaultColWidth="9.140625" defaultRowHeight="12.75"/>
  <cols>
    <col min="1" max="1" width="28.140625" style="247" customWidth="1"/>
    <col min="2" max="4" width="11.28125" style="247" customWidth="1"/>
    <col min="5" max="5" width="12.00390625" style="247" customWidth="1"/>
    <col min="6" max="6" width="10.28125" style="247" customWidth="1"/>
    <col min="7" max="7" width="9.421875" style="247" customWidth="1"/>
    <col min="8" max="8" width="10.28125" style="247" customWidth="1"/>
    <col min="9" max="9" width="16.421875" style="247" customWidth="1"/>
    <col min="10" max="16384" width="9.140625" style="2" customWidth="1"/>
  </cols>
  <sheetData>
    <row r="1" spans="1:9" ht="18" customHeight="1">
      <c r="A1" s="591" t="s">
        <v>42</v>
      </c>
      <c r="B1" s="591"/>
      <c r="C1" s="591"/>
      <c r="D1" s="591"/>
      <c r="E1" s="591"/>
      <c r="F1" s="591"/>
      <c r="G1" s="591"/>
      <c r="H1" s="591"/>
      <c r="I1" s="591"/>
    </row>
    <row r="2" spans="1:9" ht="18" customHeight="1">
      <c r="A2" s="592" t="s">
        <v>277</v>
      </c>
      <c r="B2" s="592"/>
      <c r="C2" s="592"/>
      <c r="D2" s="592"/>
      <c r="E2" s="592"/>
      <c r="F2" s="592"/>
      <c r="G2" s="592"/>
      <c r="H2" s="592"/>
      <c r="I2" s="592"/>
    </row>
    <row r="3" spans="1:9" ht="18" customHeight="1">
      <c r="A3" s="593" t="s">
        <v>167</v>
      </c>
      <c r="B3" s="593"/>
      <c r="C3" s="593"/>
      <c r="D3" s="593"/>
      <c r="E3" s="593"/>
      <c r="F3" s="593"/>
      <c r="G3" s="593"/>
      <c r="H3" s="593"/>
      <c r="I3" s="593"/>
    </row>
    <row r="4" spans="1:9" ht="17.25" customHeight="1">
      <c r="A4" s="594">
        <v>41609</v>
      </c>
      <c r="B4" s="594"/>
      <c r="C4" s="594"/>
      <c r="D4" s="594"/>
      <c r="E4" s="594"/>
      <c r="F4" s="594"/>
      <c r="G4" s="594"/>
      <c r="H4" s="594"/>
      <c r="I4" s="594"/>
    </row>
    <row r="5" spans="1:9" ht="19.5" customHeight="1">
      <c r="A5" s="326"/>
      <c r="B5" s="580" t="s">
        <v>51</v>
      </c>
      <c r="C5" s="580"/>
      <c r="D5" s="580"/>
      <c r="E5" s="580"/>
      <c r="F5" s="581" t="s">
        <v>52</v>
      </c>
      <c r="G5" s="582"/>
      <c r="H5" s="583"/>
      <c r="I5" s="308"/>
    </row>
    <row r="6" spans="1:9" ht="19.5" customHeight="1">
      <c r="A6" s="323" t="s">
        <v>172</v>
      </c>
      <c r="B6" s="580" t="s">
        <v>200</v>
      </c>
      <c r="C6" s="580"/>
      <c r="D6" s="580" t="s">
        <v>53</v>
      </c>
      <c r="E6" s="580"/>
      <c r="F6" s="584" t="s">
        <v>173</v>
      </c>
      <c r="G6" s="585"/>
      <c r="H6" s="586"/>
      <c r="I6" s="324" t="s">
        <v>127</v>
      </c>
    </row>
    <row r="7" spans="1:9" ht="19.5" customHeight="1">
      <c r="A7" s="323" t="s">
        <v>97</v>
      </c>
      <c r="B7" s="267" t="s">
        <v>54</v>
      </c>
      <c r="C7" s="267" t="s">
        <v>55</v>
      </c>
      <c r="D7" s="267" t="s">
        <v>54</v>
      </c>
      <c r="E7" s="267" t="s">
        <v>55</v>
      </c>
      <c r="F7" s="589" t="s">
        <v>23</v>
      </c>
      <c r="G7" s="589" t="s">
        <v>26</v>
      </c>
      <c r="H7" s="589" t="s">
        <v>2</v>
      </c>
      <c r="I7" s="587" t="s">
        <v>56</v>
      </c>
    </row>
    <row r="8" spans="1:9" ht="19.5" customHeight="1">
      <c r="A8" s="327"/>
      <c r="B8" s="267" t="s">
        <v>57</v>
      </c>
      <c r="C8" s="286" t="s">
        <v>50</v>
      </c>
      <c r="D8" s="267" t="s">
        <v>57</v>
      </c>
      <c r="E8" s="286" t="s">
        <v>50</v>
      </c>
      <c r="F8" s="590"/>
      <c r="G8" s="590"/>
      <c r="H8" s="590"/>
      <c r="I8" s="588"/>
    </row>
    <row r="9" spans="1:9" ht="22.5" customHeight="1">
      <c r="A9" s="309" t="s">
        <v>43</v>
      </c>
      <c r="B9" s="287">
        <f aca="true" t="shared" si="0" ref="B9:H9">SUM(B10:B13)</f>
        <v>193981</v>
      </c>
      <c r="C9" s="287">
        <f t="shared" si="0"/>
        <v>693617</v>
      </c>
      <c r="D9" s="287">
        <f t="shared" si="0"/>
        <v>1037797</v>
      </c>
      <c r="E9" s="287">
        <f t="shared" si="0"/>
        <v>3198098</v>
      </c>
      <c r="F9" s="287">
        <f t="shared" si="0"/>
        <v>27380</v>
      </c>
      <c r="G9" s="287">
        <f t="shared" si="0"/>
        <v>280</v>
      </c>
      <c r="H9" s="287">
        <f t="shared" si="0"/>
        <v>27660</v>
      </c>
      <c r="I9" s="310">
        <f aca="true" t="shared" si="1" ref="I9:I26">(H9/D9)*1000</f>
        <v>26.65261125248965</v>
      </c>
    </row>
    <row r="10" spans="1:9" ht="22.5" customHeight="1">
      <c r="A10" s="328" t="s">
        <v>239</v>
      </c>
      <c r="B10" s="288">
        <v>117969</v>
      </c>
      <c r="C10" s="289">
        <v>412890</v>
      </c>
      <c r="D10" s="290">
        <v>521187</v>
      </c>
      <c r="E10" s="311">
        <v>1563561</v>
      </c>
      <c r="F10" s="245">
        <v>13355</v>
      </c>
      <c r="G10" s="245">
        <v>0</v>
      </c>
      <c r="H10" s="312">
        <f aca="true" t="shared" si="2" ref="H10:H16">F10+G10</f>
        <v>13355</v>
      </c>
      <c r="I10" s="313">
        <f t="shared" si="1"/>
        <v>25.624200143134807</v>
      </c>
    </row>
    <row r="11" spans="1:9" ht="27.75" customHeight="1">
      <c r="A11" s="329" t="s">
        <v>240</v>
      </c>
      <c r="B11" s="288">
        <v>29368</v>
      </c>
      <c r="C11" s="289">
        <v>117472</v>
      </c>
      <c r="D11" s="290">
        <v>169415</v>
      </c>
      <c r="E11" s="314">
        <v>592952</v>
      </c>
      <c r="F11" s="245">
        <v>5213</v>
      </c>
      <c r="G11" s="245">
        <v>0</v>
      </c>
      <c r="H11" s="312">
        <f t="shared" si="2"/>
        <v>5213</v>
      </c>
      <c r="I11" s="313">
        <f t="shared" si="1"/>
        <v>30.7705929227046</v>
      </c>
    </row>
    <row r="12" spans="1:9" ht="27.75" customHeight="1">
      <c r="A12" s="329" t="s">
        <v>276</v>
      </c>
      <c r="B12" s="288">
        <v>42416</v>
      </c>
      <c r="C12" s="289">
        <v>148457</v>
      </c>
      <c r="D12" s="290">
        <v>309593</v>
      </c>
      <c r="E12" s="314">
        <v>928779</v>
      </c>
      <c r="F12" s="245">
        <v>8133</v>
      </c>
      <c r="G12" s="245">
        <v>182</v>
      </c>
      <c r="H12" s="312">
        <f t="shared" si="2"/>
        <v>8315</v>
      </c>
      <c r="I12" s="313">
        <f t="shared" si="1"/>
        <v>26.857842393077362</v>
      </c>
    </row>
    <row r="13" spans="1:9" ht="30.75" customHeight="1">
      <c r="A13" s="329" t="s">
        <v>241</v>
      </c>
      <c r="B13" s="288">
        <v>4228</v>
      </c>
      <c r="C13" s="289">
        <v>14798</v>
      </c>
      <c r="D13" s="291">
        <v>37602</v>
      </c>
      <c r="E13" s="314">
        <v>112806</v>
      </c>
      <c r="F13" s="245">
        <v>679</v>
      </c>
      <c r="G13" s="246">
        <v>98</v>
      </c>
      <c r="H13" s="312">
        <f t="shared" si="2"/>
        <v>777</v>
      </c>
      <c r="I13" s="313">
        <f t="shared" si="1"/>
        <v>20.663794479017074</v>
      </c>
    </row>
    <row r="14" spans="1:9" ht="22.5" customHeight="1">
      <c r="A14" s="309" t="s">
        <v>44</v>
      </c>
      <c r="B14" s="292">
        <v>45915</v>
      </c>
      <c r="C14" s="292">
        <v>151582</v>
      </c>
      <c r="D14" s="293">
        <v>453167</v>
      </c>
      <c r="E14" s="293">
        <v>1169662</v>
      </c>
      <c r="F14" s="315">
        <v>3486</v>
      </c>
      <c r="G14" s="287">
        <v>8211</v>
      </c>
      <c r="H14" s="316">
        <f t="shared" si="2"/>
        <v>11697</v>
      </c>
      <c r="I14" s="310">
        <f t="shared" si="1"/>
        <v>25.81167649012395</v>
      </c>
    </row>
    <row r="15" spans="1:9" ht="22.5" customHeight="1">
      <c r="A15" s="309" t="s">
        <v>45</v>
      </c>
      <c r="B15" s="292">
        <v>17027.5</v>
      </c>
      <c r="C15" s="292">
        <v>57742</v>
      </c>
      <c r="D15" s="293">
        <v>162328.5</v>
      </c>
      <c r="E15" s="293">
        <v>471505</v>
      </c>
      <c r="F15" s="315">
        <v>4010</v>
      </c>
      <c r="G15" s="287">
        <v>0</v>
      </c>
      <c r="H15" s="316">
        <f t="shared" si="2"/>
        <v>4010</v>
      </c>
      <c r="I15" s="310">
        <f t="shared" si="1"/>
        <v>24.702994236994734</v>
      </c>
    </row>
    <row r="16" spans="1:9" ht="22.5" customHeight="1">
      <c r="A16" s="309" t="s">
        <v>72</v>
      </c>
      <c r="B16" s="292">
        <v>16810</v>
      </c>
      <c r="C16" s="292">
        <v>56200</v>
      </c>
      <c r="D16" s="293">
        <v>65150</v>
      </c>
      <c r="E16" s="293">
        <v>208800</v>
      </c>
      <c r="F16" s="315">
        <v>1650</v>
      </c>
      <c r="G16" s="287">
        <v>0</v>
      </c>
      <c r="H16" s="316">
        <f t="shared" si="2"/>
        <v>1650</v>
      </c>
      <c r="I16" s="310">
        <f t="shared" si="1"/>
        <v>25.32617037605526</v>
      </c>
    </row>
    <row r="17" spans="1:9" ht="22.5" customHeight="1">
      <c r="A17" s="309" t="s">
        <v>46</v>
      </c>
      <c r="B17" s="292">
        <f aca="true" t="shared" si="3" ref="B17:H17">SUM(B18:B20)</f>
        <v>12494.4</v>
      </c>
      <c r="C17" s="292">
        <f t="shared" si="3"/>
        <v>41785.5</v>
      </c>
      <c r="D17" s="292">
        <f t="shared" si="3"/>
        <v>134511.1</v>
      </c>
      <c r="E17" s="292">
        <f t="shared" si="3"/>
        <v>308917.10000000003</v>
      </c>
      <c r="F17" s="292">
        <f t="shared" si="3"/>
        <v>1079.8</v>
      </c>
      <c r="G17" s="292">
        <f t="shared" si="3"/>
        <v>723.4</v>
      </c>
      <c r="H17" s="292">
        <f t="shared" si="3"/>
        <v>1803.1999999999998</v>
      </c>
      <c r="I17" s="310">
        <f t="shared" si="1"/>
        <v>13.405585115280449</v>
      </c>
    </row>
    <row r="18" spans="1:9" ht="22.5" customHeight="1">
      <c r="A18" s="328" t="s">
        <v>228</v>
      </c>
      <c r="B18" s="288">
        <v>3052</v>
      </c>
      <c r="C18" s="288">
        <v>14497</v>
      </c>
      <c r="D18" s="288">
        <v>11858.5</v>
      </c>
      <c r="E18" s="291">
        <v>65150.6</v>
      </c>
      <c r="F18" s="246">
        <v>398.8</v>
      </c>
      <c r="G18" s="287">
        <v>0</v>
      </c>
      <c r="H18" s="320">
        <f>SUM(F18:G18)</f>
        <v>398.8</v>
      </c>
      <c r="I18" s="313">
        <f t="shared" si="1"/>
        <v>33.62988573596998</v>
      </c>
    </row>
    <row r="19" spans="1:9" ht="22.5" customHeight="1">
      <c r="A19" s="329" t="s">
        <v>229</v>
      </c>
      <c r="B19" s="288">
        <v>4187.4</v>
      </c>
      <c r="C19" s="288">
        <v>14760.6</v>
      </c>
      <c r="D19" s="288">
        <v>98473.7</v>
      </c>
      <c r="E19" s="291">
        <v>192023.7</v>
      </c>
      <c r="F19" s="246">
        <v>681</v>
      </c>
      <c r="G19" s="287">
        <v>0</v>
      </c>
      <c r="H19" s="320">
        <f>SUM(F19:G19)</f>
        <v>681</v>
      </c>
      <c r="I19" s="313">
        <f t="shared" si="1"/>
        <v>6.915552071263698</v>
      </c>
    </row>
    <row r="20" spans="1:9" ht="22.5" customHeight="1">
      <c r="A20" s="329" t="s">
        <v>230</v>
      </c>
      <c r="B20" s="288">
        <v>5255</v>
      </c>
      <c r="C20" s="288">
        <v>12527.9</v>
      </c>
      <c r="D20" s="288">
        <v>24178.9</v>
      </c>
      <c r="E20" s="291">
        <v>51742.8</v>
      </c>
      <c r="F20" s="246">
        <v>0</v>
      </c>
      <c r="G20" s="245">
        <v>723.4</v>
      </c>
      <c r="H20" s="320">
        <f>SUM(F20:G20)</f>
        <v>723.4</v>
      </c>
      <c r="I20" s="313">
        <f t="shared" si="1"/>
        <v>29.91864807745596</v>
      </c>
    </row>
    <row r="21" spans="1:9" ht="22.5" customHeight="1">
      <c r="A21" s="309" t="s">
        <v>47</v>
      </c>
      <c r="B21" s="292">
        <v>5465</v>
      </c>
      <c r="C21" s="292">
        <v>8580</v>
      </c>
      <c r="D21" s="293">
        <v>102840</v>
      </c>
      <c r="E21" s="293">
        <v>161459</v>
      </c>
      <c r="F21" s="315">
        <v>0</v>
      </c>
      <c r="G21" s="287">
        <v>1357</v>
      </c>
      <c r="H21" s="316">
        <f aca="true" t="shared" si="4" ref="H21:H26">F21+G21</f>
        <v>1357</v>
      </c>
      <c r="I21" s="310">
        <f t="shared" si="1"/>
        <v>13.195254764683003</v>
      </c>
    </row>
    <row r="22" spans="1:9" ht="22.5" customHeight="1">
      <c r="A22" s="309" t="s">
        <v>73</v>
      </c>
      <c r="B22" s="287">
        <v>1251</v>
      </c>
      <c r="C22" s="287">
        <v>2899.8</v>
      </c>
      <c r="D22" s="287">
        <v>20890</v>
      </c>
      <c r="E22" s="287">
        <v>47952</v>
      </c>
      <c r="F22" s="315">
        <v>1.6</v>
      </c>
      <c r="G22" s="287">
        <v>169.9</v>
      </c>
      <c r="H22" s="316">
        <f t="shared" si="4"/>
        <v>171.5</v>
      </c>
      <c r="I22" s="310">
        <f t="shared" si="1"/>
        <v>8.209669698420296</v>
      </c>
    </row>
    <row r="23" spans="1:9" ht="22.5" customHeight="1">
      <c r="A23" s="309" t="s">
        <v>115</v>
      </c>
      <c r="B23" s="287">
        <v>1495</v>
      </c>
      <c r="C23" s="287">
        <v>6650.7</v>
      </c>
      <c r="D23" s="287">
        <v>6382.6</v>
      </c>
      <c r="E23" s="287">
        <v>28975.9</v>
      </c>
      <c r="F23" s="315">
        <v>265.5</v>
      </c>
      <c r="G23" s="287">
        <v>0</v>
      </c>
      <c r="H23" s="316">
        <f t="shared" si="4"/>
        <v>265.5</v>
      </c>
      <c r="I23" s="310">
        <f t="shared" si="1"/>
        <v>41.59746811644157</v>
      </c>
    </row>
    <row r="24" spans="1:9" ht="22.5" customHeight="1">
      <c r="A24" s="309" t="s">
        <v>74</v>
      </c>
      <c r="B24" s="287">
        <v>95</v>
      </c>
      <c r="C24" s="287">
        <v>209</v>
      </c>
      <c r="D24" s="287">
        <v>6383</v>
      </c>
      <c r="E24" s="287">
        <v>14221</v>
      </c>
      <c r="F24" s="315">
        <v>0</v>
      </c>
      <c r="G24" s="287">
        <v>121.7</v>
      </c>
      <c r="H24" s="316">
        <f t="shared" si="4"/>
        <v>121.7</v>
      </c>
      <c r="I24" s="310">
        <f t="shared" si="1"/>
        <v>19.066269779100736</v>
      </c>
    </row>
    <row r="25" spans="1:9" ht="22.5" customHeight="1">
      <c r="A25" s="309" t="s">
        <v>75</v>
      </c>
      <c r="B25" s="287">
        <v>4</v>
      </c>
      <c r="C25" s="287">
        <v>8.6</v>
      </c>
      <c r="D25" s="287">
        <v>13276</v>
      </c>
      <c r="E25" s="287">
        <v>27879.6</v>
      </c>
      <c r="F25" s="315">
        <v>281.1</v>
      </c>
      <c r="G25" s="287">
        <v>0</v>
      </c>
      <c r="H25" s="316">
        <f t="shared" si="4"/>
        <v>281.1</v>
      </c>
      <c r="I25" s="310">
        <f t="shared" si="1"/>
        <v>21.173546248870146</v>
      </c>
    </row>
    <row r="26" spans="1:9" ht="22.5" customHeight="1">
      <c r="A26" s="317" t="s">
        <v>48</v>
      </c>
      <c r="B26" s="287">
        <v>636</v>
      </c>
      <c r="C26" s="287">
        <v>1729.9</v>
      </c>
      <c r="D26" s="287">
        <v>13700</v>
      </c>
      <c r="E26" s="287">
        <v>35072</v>
      </c>
      <c r="F26" s="315">
        <v>131.7</v>
      </c>
      <c r="G26" s="287">
        <v>2.8</v>
      </c>
      <c r="H26" s="316">
        <f t="shared" si="4"/>
        <v>134.5</v>
      </c>
      <c r="I26" s="310">
        <f t="shared" si="1"/>
        <v>9.817518248175183</v>
      </c>
    </row>
    <row r="27" spans="1:9" ht="22.5" customHeight="1">
      <c r="A27" s="325" t="s">
        <v>49</v>
      </c>
      <c r="B27" s="318">
        <f aca="true" t="shared" si="5" ref="B27:H27">B9+B14+B15+B16+B17+B21+B22+B23+B24+B25+B26</f>
        <v>295173.9</v>
      </c>
      <c r="C27" s="318">
        <f t="shared" si="5"/>
        <v>1021004.5</v>
      </c>
      <c r="D27" s="318">
        <f t="shared" si="5"/>
        <v>2016425.2000000002</v>
      </c>
      <c r="E27" s="318">
        <f t="shared" si="5"/>
        <v>5672541.6</v>
      </c>
      <c r="F27" s="318">
        <f t="shared" si="5"/>
        <v>38285.7</v>
      </c>
      <c r="G27" s="318">
        <f t="shared" si="5"/>
        <v>10865.8</v>
      </c>
      <c r="H27" s="318">
        <f t="shared" si="5"/>
        <v>49151.49999999999</v>
      </c>
      <c r="I27" s="330">
        <f>(H27/D27)*1000</f>
        <v>24.37556324925913</v>
      </c>
    </row>
    <row r="28" spans="1:8" ht="15">
      <c r="A28" s="103" t="s">
        <v>164</v>
      </c>
      <c r="H28" s="248"/>
    </row>
    <row r="29" spans="1:9" ht="15.75">
      <c r="A29"/>
      <c r="B29"/>
      <c r="C29"/>
      <c r="D29"/>
      <c r="E29"/>
      <c r="F29"/>
      <c r="G29"/>
      <c r="H29"/>
      <c r="I29" s="206"/>
    </row>
    <row r="30" spans="1:9" ht="15">
      <c r="A30"/>
      <c r="B30"/>
      <c r="C30"/>
      <c r="D30"/>
      <c r="E30"/>
      <c r="F30"/>
      <c r="G30"/>
      <c r="H30"/>
      <c r="I30" s="112"/>
    </row>
    <row r="31" spans="1:9" ht="15.75">
      <c r="A31"/>
      <c r="B31"/>
      <c r="C31"/>
      <c r="D31"/>
      <c r="E31"/>
      <c r="F31"/>
      <c r="G31"/>
      <c r="H31"/>
      <c r="I31" s="207"/>
    </row>
    <row r="32" spans="1:9" ht="15.75">
      <c r="A32" s="112"/>
      <c r="B32" s="207"/>
      <c r="C32" s="207"/>
      <c r="D32" s="208"/>
      <c r="E32" s="207"/>
      <c r="F32" s="112"/>
      <c r="G32" s="112"/>
      <c r="H32" s="112"/>
      <c r="I32" s="112"/>
    </row>
    <row r="33" spans="1:9" ht="15.75">
      <c r="A33" s="112"/>
      <c r="B33" s="207"/>
      <c r="C33" s="207"/>
      <c r="D33" s="208"/>
      <c r="E33" s="207"/>
      <c r="F33" s="112"/>
      <c r="G33" s="112"/>
      <c r="H33" s="112"/>
      <c r="I33" s="112"/>
    </row>
    <row r="34" spans="1:9" ht="15.75">
      <c r="A34" s="112"/>
      <c r="B34" s="207"/>
      <c r="C34" s="207"/>
      <c r="D34" s="208"/>
      <c r="E34" s="207"/>
      <c r="F34" s="249"/>
      <c r="G34" s="112"/>
      <c r="H34" s="112"/>
      <c r="I34" s="112"/>
    </row>
    <row r="35" spans="1:9" ht="15">
      <c r="A35" s="112"/>
      <c r="B35" s="112"/>
      <c r="C35" s="112"/>
      <c r="D35" s="112"/>
      <c r="E35" s="112"/>
      <c r="F35" s="249"/>
      <c r="G35" s="112"/>
      <c r="H35" s="112"/>
      <c r="I35" s="112"/>
    </row>
    <row r="36" spans="1:9" ht="15">
      <c r="A36" s="112"/>
      <c r="B36" s="112"/>
      <c r="C36" s="112"/>
      <c r="D36" s="250"/>
      <c r="E36" s="250"/>
      <c r="F36" s="249"/>
      <c r="G36" s="112"/>
      <c r="H36" s="112"/>
      <c r="I36" s="112"/>
    </row>
    <row r="37" spans="1:9" ht="15">
      <c r="A37" s="112"/>
      <c r="B37" s="112"/>
      <c r="C37" s="112"/>
      <c r="D37" s="250"/>
      <c r="E37" s="250"/>
      <c r="F37" s="249"/>
      <c r="G37" s="112"/>
      <c r="H37" s="112"/>
      <c r="I37" s="112"/>
    </row>
    <row r="38" spans="1:9" ht="15">
      <c r="A38" s="112"/>
      <c r="B38" s="112"/>
      <c r="C38" s="112"/>
      <c r="D38" s="112"/>
      <c r="E38" s="112"/>
      <c r="F38" s="112"/>
      <c r="G38" s="112"/>
      <c r="H38" s="112"/>
      <c r="I38" s="112"/>
    </row>
    <row r="40" spans="4:6" ht="15">
      <c r="D40" s="251"/>
      <c r="E40" s="251"/>
      <c r="F40" s="252"/>
    </row>
    <row r="41" spans="4:6" ht="15">
      <c r="D41" s="251"/>
      <c r="E41" s="251"/>
      <c r="F41" s="252"/>
    </row>
    <row r="42" spans="4:6" ht="15.75">
      <c r="D42" s="254"/>
      <c r="E42" s="255"/>
      <c r="F42" s="252"/>
    </row>
    <row r="43" spans="4:6" ht="15">
      <c r="D43" s="251"/>
      <c r="E43" s="251"/>
      <c r="F43" s="252"/>
    </row>
    <row r="44" spans="4:6" ht="15">
      <c r="D44" s="253"/>
      <c r="E44" s="253"/>
      <c r="F44" s="252"/>
    </row>
    <row r="45" spans="4:6" ht="15">
      <c r="D45" s="251"/>
      <c r="E45" s="251"/>
      <c r="F45" s="251"/>
    </row>
    <row r="46" spans="4:6" ht="15">
      <c r="D46" s="253"/>
      <c r="E46" s="253"/>
      <c r="F46" s="253"/>
    </row>
    <row r="47" spans="4:6" ht="15.75">
      <c r="D47" s="255"/>
      <c r="E47" s="255"/>
      <c r="F47" s="253"/>
    </row>
    <row r="48" spans="4:6" ht="15">
      <c r="D48" s="253"/>
      <c r="E48" s="256"/>
      <c r="F48" s="253"/>
    </row>
    <row r="49" spans="4:6" ht="15">
      <c r="D49" s="253"/>
      <c r="E49" s="253"/>
      <c r="F49" s="253"/>
    </row>
    <row r="50" spans="4:6" ht="15">
      <c r="D50" s="253"/>
      <c r="E50" s="253"/>
      <c r="F50" s="253"/>
    </row>
    <row r="51" spans="4:6" ht="15">
      <c r="D51" s="253"/>
      <c r="E51" s="253"/>
      <c r="F51" s="253"/>
    </row>
  </sheetData>
  <mergeCells count="13">
    <mergeCell ref="D6:E6"/>
    <mergeCell ref="F5:H5"/>
    <mergeCell ref="F6:H6"/>
    <mergeCell ref="I7:I8"/>
    <mergeCell ref="F7:F8"/>
    <mergeCell ref="G7:G8"/>
    <mergeCell ref="H7:H8"/>
    <mergeCell ref="B5:E5"/>
    <mergeCell ref="B6:C6"/>
    <mergeCell ref="A1:I1"/>
    <mergeCell ref="A2:I2"/>
    <mergeCell ref="A3:I3"/>
    <mergeCell ref="A4:I4"/>
  </mergeCells>
  <printOptions horizontalCentered="1"/>
  <pageMargins left="0.1968503937007874" right="0.1968503937007874" top="0.5905511811023623" bottom="0.5905511811023623" header="0.5118110236220472" footer="0.5118110236220472"/>
  <pageSetup horizontalDpi="600" verticalDpi="600" orientation="portrait" paperSize="9" scale="85" r:id="rId1"/>
  <ignoredErrors>
    <ignoredError sqref="B17:E17 B9:E9 H9:I26 F9:G9 F17:G17" formulaRange="1"/>
  </ignoredErrors>
</worksheet>
</file>

<file path=xl/worksheets/sheet18.xml><?xml version="1.0" encoding="utf-8"?>
<worksheet xmlns="http://schemas.openxmlformats.org/spreadsheetml/2006/main" xmlns:r="http://schemas.openxmlformats.org/officeDocument/2006/relationships">
  <dimension ref="A1:I51"/>
  <sheetViews>
    <sheetView zoomScale="90" zoomScaleNormal="90" workbookViewId="0" topLeftCell="A2">
      <selection activeCell="A3" sqref="A3:I3"/>
    </sheetView>
  </sheetViews>
  <sheetFormatPr defaultColWidth="9.140625" defaultRowHeight="12.75"/>
  <cols>
    <col min="1" max="1" width="28.140625" style="247" customWidth="1"/>
    <col min="2" max="4" width="11.28125" style="247" customWidth="1"/>
    <col min="5" max="5" width="12.00390625" style="247" customWidth="1"/>
    <col min="6" max="6" width="10.28125" style="247" customWidth="1"/>
    <col min="7" max="7" width="9.421875" style="247" customWidth="1"/>
    <col min="8" max="8" width="10.28125" style="247" customWidth="1"/>
    <col min="9" max="9" width="16.421875" style="247" customWidth="1"/>
    <col min="10" max="16384" width="9.140625" style="2" customWidth="1"/>
  </cols>
  <sheetData>
    <row r="1" spans="1:9" ht="18" customHeight="1">
      <c r="A1" s="591" t="s">
        <v>42</v>
      </c>
      <c r="B1" s="591"/>
      <c r="C1" s="591"/>
      <c r="D1" s="591"/>
      <c r="E1" s="591"/>
      <c r="F1" s="591"/>
      <c r="G1" s="591"/>
      <c r="H1" s="591"/>
      <c r="I1" s="591"/>
    </row>
    <row r="2" spans="1:9" ht="18" customHeight="1">
      <c r="A2" s="592" t="s">
        <v>227</v>
      </c>
      <c r="B2" s="592"/>
      <c r="C2" s="592"/>
      <c r="D2" s="592"/>
      <c r="E2" s="592"/>
      <c r="F2" s="592"/>
      <c r="G2" s="592"/>
      <c r="H2" s="592"/>
      <c r="I2" s="592"/>
    </row>
    <row r="3" spans="1:9" ht="18" customHeight="1">
      <c r="A3" s="593" t="s">
        <v>167</v>
      </c>
      <c r="B3" s="593"/>
      <c r="C3" s="593"/>
      <c r="D3" s="593"/>
      <c r="E3" s="593"/>
      <c r="F3" s="593"/>
      <c r="G3" s="593"/>
      <c r="H3" s="593"/>
      <c r="I3" s="593"/>
    </row>
    <row r="4" spans="1:9" ht="17.25" customHeight="1">
      <c r="A4" s="594">
        <v>41244</v>
      </c>
      <c r="B4" s="594"/>
      <c r="C4" s="594"/>
      <c r="D4" s="594"/>
      <c r="E4" s="594"/>
      <c r="F4" s="594"/>
      <c r="G4" s="594"/>
      <c r="H4" s="594"/>
      <c r="I4" s="594"/>
    </row>
    <row r="5" spans="1:9" ht="19.5" customHeight="1">
      <c r="A5" s="326"/>
      <c r="B5" s="580" t="s">
        <v>51</v>
      </c>
      <c r="C5" s="580"/>
      <c r="D5" s="580"/>
      <c r="E5" s="580"/>
      <c r="F5" s="581" t="s">
        <v>52</v>
      </c>
      <c r="G5" s="582"/>
      <c r="H5" s="583"/>
      <c r="I5" s="308"/>
    </row>
    <row r="6" spans="1:9" ht="19.5" customHeight="1">
      <c r="A6" s="323" t="s">
        <v>172</v>
      </c>
      <c r="B6" s="580" t="s">
        <v>200</v>
      </c>
      <c r="C6" s="580"/>
      <c r="D6" s="580" t="s">
        <v>53</v>
      </c>
      <c r="E6" s="580"/>
      <c r="F6" s="584" t="s">
        <v>173</v>
      </c>
      <c r="G6" s="585"/>
      <c r="H6" s="586"/>
      <c r="I6" s="324" t="s">
        <v>127</v>
      </c>
    </row>
    <row r="7" spans="1:9" ht="19.5" customHeight="1">
      <c r="A7" s="323" t="s">
        <v>97</v>
      </c>
      <c r="B7" s="267" t="s">
        <v>54</v>
      </c>
      <c r="C7" s="267" t="s">
        <v>55</v>
      </c>
      <c r="D7" s="267" t="s">
        <v>54</v>
      </c>
      <c r="E7" s="267" t="s">
        <v>55</v>
      </c>
      <c r="F7" s="589" t="s">
        <v>23</v>
      </c>
      <c r="G7" s="589" t="s">
        <v>26</v>
      </c>
      <c r="H7" s="589" t="s">
        <v>2</v>
      </c>
      <c r="I7" s="587" t="s">
        <v>56</v>
      </c>
    </row>
    <row r="8" spans="1:9" ht="19.5" customHeight="1">
      <c r="A8" s="327"/>
      <c r="B8" s="267" t="s">
        <v>57</v>
      </c>
      <c r="C8" s="286" t="s">
        <v>50</v>
      </c>
      <c r="D8" s="267" t="s">
        <v>57</v>
      </c>
      <c r="E8" s="286" t="s">
        <v>50</v>
      </c>
      <c r="F8" s="590"/>
      <c r="G8" s="590"/>
      <c r="H8" s="590"/>
      <c r="I8" s="588"/>
    </row>
    <row r="9" spans="1:9" ht="22.5" customHeight="1">
      <c r="A9" s="309" t="s">
        <v>43</v>
      </c>
      <c r="B9" s="287">
        <f aca="true" t="shared" si="0" ref="B9:H9">SUM(B10:B13)</f>
        <v>185555</v>
      </c>
      <c r="C9" s="287">
        <f t="shared" si="0"/>
        <v>662268</v>
      </c>
      <c r="D9" s="287">
        <f t="shared" si="0"/>
        <v>1028425</v>
      </c>
      <c r="E9" s="287">
        <f t="shared" si="0"/>
        <v>3169506</v>
      </c>
      <c r="F9" s="287">
        <f t="shared" si="0"/>
        <v>26644</v>
      </c>
      <c r="G9" s="287">
        <f t="shared" si="0"/>
        <v>300</v>
      </c>
      <c r="H9" s="287">
        <f t="shared" si="0"/>
        <v>26944</v>
      </c>
      <c r="I9" s="310">
        <f aca="true" t="shared" si="1" ref="I9:I27">(H9/D9)*1000</f>
        <v>26.199285314923305</v>
      </c>
    </row>
    <row r="10" spans="1:9" ht="22.5" customHeight="1">
      <c r="A10" s="328" t="s">
        <v>239</v>
      </c>
      <c r="B10" s="288">
        <v>102700</v>
      </c>
      <c r="C10" s="289">
        <v>359449</v>
      </c>
      <c r="D10" s="290">
        <v>518082</v>
      </c>
      <c r="E10" s="311">
        <v>1554246</v>
      </c>
      <c r="F10" s="245">
        <v>13792</v>
      </c>
      <c r="G10" s="245"/>
      <c r="H10" s="312">
        <f aca="true" t="shared" si="2" ref="H10:H16">F10+G10</f>
        <v>13792</v>
      </c>
      <c r="I10" s="313">
        <f t="shared" si="1"/>
        <v>26.621268447851882</v>
      </c>
    </row>
    <row r="11" spans="1:9" ht="27.75" customHeight="1">
      <c r="A11" s="329" t="s">
        <v>240</v>
      </c>
      <c r="B11" s="288">
        <v>25650</v>
      </c>
      <c r="C11" s="289">
        <v>102600</v>
      </c>
      <c r="D11" s="290">
        <v>168463</v>
      </c>
      <c r="E11" s="314">
        <v>589620</v>
      </c>
      <c r="F11" s="245">
        <v>6231</v>
      </c>
      <c r="G11" s="245"/>
      <c r="H11" s="312">
        <f t="shared" si="2"/>
        <v>6231</v>
      </c>
      <c r="I11" s="313">
        <f t="shared" si="1"/>
        <v>36.98735033805642</v>
      </c>
    </row>
    <row r="12" spans="1:9" ht="27.75" customHeight="1">
      <c r="A12" s="329" t="s">
        <v>276</v>
      </c>
      <c r="B12" s="288">
        <v>43680</v>
      </c>
      <c r="C12" s="289">
        <v>152881</v>
      </c>
      <c r="D12" s="290">
        <v>304013</v>
      </c>
      <c r="E12" s="314">
        <v>912039</v>
      </c>
      <c r="F12" s="245">
        <v>5942</v>
      </c>
      <c r="G12" s="245">
        <v>195</v>
      </c>
      <c r="H12" s="312">
        <f t="shared" si="2"/>
        <v>6137</v>
      </c>
      <c r="I12" s="313">
        <f t="shared" si="1"/>
        <v>20.186636755665052</v>
      </c>
    </row>
    <row r="13" spans="1:9" ht="30.75" customHeight="1">
      <c r="A13" s="329" t="s">
        <v>241</v>
      </c>
      <c r="B13" s="288">
        <v>13525</v>
      </c>
      <c r="C13" s="289">
        <v>47338</v>
      </c>
      <c r="D13" s="291">
        <v>37867</v>
      </c>
      <c r="E13" s="314">
        <v>113601</v>
      </c>
      <c r="F13" s="245">
        <v>679</v>
      </c>
      <c r="G13" s="246">
        <v>105</v>
      </c>
      <c r="H13" s="312">
        <f t="shared" si="2"/>
        <v>784</v>
      </c>
      <c r="I13" s="313">
        <f t="shared" si="1"/>
        <v>20.704043098212164</v>
      </c>
    </row>
    <row r="14" spans="1:9" ht="22.5" customHeight="1">
      <c r="A14" s="309" t="s">
        <v>44</v>
      </c>
      <c r="B14" s="292">
        <v>41358</v>
      </c>
      <c r="C14" s="292">
        <v>137787</v>
      </c>
      <c r="D14" s="293">
        <v>450128</v>
      </c>
      <c r="E14" s="293">
        <v>1205211</v>
      </c>
      <c r="F14" s="315">
        <v>2789</v>
      </c>
      <c r="G14" s="287">
        <v>9713</v>
      </c>
      <c r="H14" s="316">
        <f t="shared" si="2"/>
        <v>12502</v>
      </c>
      <c r="I14" s="310">
        <f t="shared" si="1"/>
        <v>27.774321970639463</v>
      </c>
    </row>
    <row r="15" spans="1:9" ht="22.5" customHeight="1">
      <c r="A15" s="309" t="s">
        <v>45</v>
      </c>
      <c r="B15" s="292">
        <v>17525</v>
      </c>
      <c r="C15" s="292">
        <v>60097</v>
      </c>
      <c r="D15" s="293">
        <v>175137</v>
      </c>
      <c r="E15" s="293">
        <v>475873</v>
      </c>
      <c r="F15" s="315">
        <v>5356.6</v>
      </c>
      <c r="G15" s="287">
        <v>0</v>
      </c>
      <c r="H15" s="316">
        <f t="shared" si="2"/>
        <v>5356.6</v>
      </c>
      <c r="I15" s="310">
        <f t="shared" si="1"/>
        <v>30.585199015627765</v>
      </c>
    </row>
    <row r="16" spans="1:9" ht="22.5" customHeight="1">
      <c r="A16" s="309" t="s">
        <v>72</v>
      </c>
      <c r="B16" s="292">
        <v>16873</v>
      </c>
      <c r="C16" s="292">
        <v>64800</v>
      </c>
      <c r="D16" s="293">
        <v>67177</v>
      </c>
      <c r="E16" s="293">
        <v>215200</v>
      </c>
      <c r="F16" s="315">
        <v>1580</v>
      </c>
      <c r="G16" s="287">
        <v>0</v>
      </c>
      <c r="H16" s="316">
        <f t="shared" si="2"/>
        <v>1580</v>
      </c>
      <c r="I16" s="310">
        <f t="shared" si="1"/>
        <v>23.519954746416186</v>
      </c>
    </row>
    <row r="17" spans="1:9" ht="22.5" customHeight="1">
      <c r="A17" s="309" t="s">
        <v>46</v>
      </c>
      <c r="B17" s="292">
        <f aca="true" t="shared" si="3" ref="B17:H17">SUM(B18:B20)</f>
        <v>8330</v>
      </c>
      <c r="C17" s="292">
        <f t="shared" si="3"/>
        <v>26743</v>
      </c>
      <c r="D17" s="292">
        <f t="shared" si="3"/>
        <v>138213</v>
      </c>
      <c r="E17" s="292">
        <f t="shared" si="3"/>
        <v>320014</v>
      </c>
      <c r="F17" s="292">
        <f t="shared" si="3"/>
        <v>1336.5</v>
      </c>
      <c r="G17" s="292">
        <f t="shared" si="3"/>
        <v>813.1</v>
      </c>
      <c r="H17" s="292">
        <f t="shared" si="3"/>
        <v>2149.6</v>
      </c>
      <c r="I17" s="310">
        <f t="shared" si="1"/>
        <v>15.552806175974764</v>
      </c>
    </row>
    <row r="18" spans="1:9" ht="22.5" customHeight="1">
      <c r="A18" s="328" t="s">
        <v>228</v>
      </c>
      <c r="B18" s="288">
        <v>2183</v>
      </c>
      <c r="C18" s="288">
        <v>10120</v>
      </c>
      <c r="D18" s="288">
        <v>12918</v>
      </c>
      <c r="E18" s="291">
        <v>71046</v>
      </c>
      <c r="F18" s="246">
        <v>527.7</v>
      </c>
      <c r="G18" s="245">
        <v>0</v>
      </c>
      <c r="H18" s="320">
        <f>SUM(F18:G18)</f>
        <v>527.7</v>
      </c>
      <c r="I18" s="313">
        <f t="shared" si="1"/>
        <v>40.84997677659081</v>
      </c>
    </row>
    <row r="19" spans="1:9" ht="22.5" customHeight="1">
      <c r="A19" s="329" t="s">
        <v>229</v>
      </c>
      <c r="B19" s="288">
        <v>2265</v>
      </c>
      <c r="C19" s="288">
        <v>7757</v>
      </c>
      <c r="D19" s="288">
        <v>100861</v>
      </c>
      <c r="E19" s="291">
        <v>196679</v>
      </c>
      <c r="F19" s="246">
        <v>808.8</v>
      </c>
      <c r="G19" s="245">
        <v>0</v>
      </c>
      <c r="H19" s="320">
        <f>SUM(F19:G19)</f>
        <v>808.8</v>
      </c>
      <c r="I19" s="313">
        <f t="shared" si="1"/>
        <v>8.018956782106066</v>
      </c>
    </row>
    <row r="20" spans="1:9" ht="22.5" customHeight="1">
      <c r="A20" s="329" t="s">
        <v>230</v>
      </c>
      <c r="B20" s="288">
        <v>3882</v>
      </c>
      <c r="C20" s="288">
        <v>8866</v>
      </c>
      <c r="D20" s="288">
        <v>24434</v>
      </c>
      <c r="E20" s="291">
        <v>52289</v>
      </c>
      <c r="F20" s="246">
        <v>0</v>
      </c>
      <c r="G20" s="245">
        <v>813.1</v>
      </c>
      <c r="H20" s="320">
        <f>SUM(F20:G20)</f>
        <v>813.1</v>
      </c>
      <c r="I20" s="313">
        <f t="shared" si="1"/>
        <v>33.27740034378325</v>
      </c>
    </row>
    <row r="21" spans="1:9" ht="22.5" customHeight="1">
      <c r="A21" s="309" t="s">
        <v>47</v>
      </c>
      <c r="B21" s="292">
        <v>5714</v>
      </c>
      <c r="C21" s="292">
        <v>8834</v>
      </c>
      <c r="D21" s="293">
        <v>125667</v>
      </c>
      <c r="E21" s="293">
        <v>194281</v>
      </c>
      <c r="F21" s="315">
        <v>0</v>
      </c>
      <c r="G21" s="287">
        <v>1367</v>
      </c>
      <c r="H21" s="316">
        <f aca="true" t="shared" si="4" ref="H21:H26">F21+G21</f>
        <v>1367</v>
      </c>
      <c r="I21" s="310">
        <f t="shared" si="1"/>
        <v>10.877955230887983</v>
      </c>
    </row>
    <row r="22" spans="1:9" ht="22.5" customHeight="1">
      <c r="A22" s="309" t="s">
        <v>73</v>
      </c>
      <c r="B22" s="287">
        <v>1747</v>
      </c>
      <c r="C22" s="287">
        <v>4050</v>
      </c>
      <c r="D22" s="287">
        <v>21028</v>
      </c>
      <c r="E22" s="287">
        <v>48262</v>
      </c>
      <c r="F22" s="315">
        <v>2.5</v>
      </c>
      <c r="G22" s="287">
        <v>121.6</v>
      </c>
      <c r="H22" s="316">
        <f t="shared" si="4"/>
        <v>124.1</v>
      </c>
      <c r="I22" s="310">
        <f t="shared" si="1"/>
        <v>5.901654936275442</v>
      </c>
    </row>
    <row r="23" spans="1:9" ht="22.5" customHeight="1">
      <c r="A23" s="309" t="s">
        <v>115</v>
      </c>
      <c r="B23" s="287">
        <v>1707</v>
      </c>
      <c r="C23" s="287">
        <v>7182</v>
      </c>
      <c r="D23" s="287">
        <v>6320</v>
      </c>
      <c r="E23" s="287">
        <v>35558</v>
      </c>
      <c r="F23" s="315">
        <v>247.4</v>
      </c>
      <c r="G23" s="287">
        <v>0</v>
      </c>
      <c r="H23" s="316">
        <f t="shared" si="4"/>
        <v>247.4</v>
      </c>
      <c r="I23" s="310">
        <f t="shared" si="1"/>
        <v>39.14556962025317</v>
      </c>
    </row>
    <row r="24" spans="1:9" ht="22.5" customHeight="1">
      <c r="A24" s="309" t="s">
        <v>74</v>
      </c>
      <c r="B24" s="287">
        <v>140</v>
      </c>
      <c r="C24" s="287">
        <v>312</v>
      </c>
      <c r="D24" s="287">
        <v>10249</v>
      </c>
      <c r="E24" s="287">
        <v>22855</v>
      </c>
      <c r="F24" s="315">
        <v>0</v>
      </c>
      <c r="G24" s="287">
        <v>167</v>
      </c>
      <c r="H24" s="316">
        <f t="shared" si="4"/>
        <v>167</v>
      </c>
      <c r="I24" s="310">
        <f t="shared" si="1"/>
        <v>16.294272611962143</v>
      </c>
    </row>
    <row r="25" spans="1:9" ht="22.5" customHeight="1">
      <c r="A25" s="309" t="s">
        <v>75</v>
      </c>
      <c r="B25" s="287">
        <v>7</v>
      </c>
      <c r="C25" s="287">
        <v>15</v>
      </c>
      <c r="D25" s="287">
        <v>13225</v>
      </c>
      <c r="E25" s="287">
        <v>27773</v>
      </c>
      <c r="F25" s="315">
        <v>262.2</v>
      </c>
      <c r="G25" s="287">
        <v>0</v>
      </c>
      <c r="H25" s="316">
        <f t="shared" si="4"/>
        <v>262.2</v>
      </c>
      <c r="I25" s="310">
        <f t="shared" si="1"/>
        <v>19.82608695652174</v>
      </c>
    </row>
    <row r="26" spans="1:9" ht="22.5" customHeight="1">
      <c r="A26" s="317" t="s">
        <v>48</v>
      </c>
      <c r="B26" s="287">
        <v>663</v>
      </c>
      <c r="C26" s="287">
        <v>1459</v>
      </c>
      <c r="D26" s="287">
        <v>14169</v>
      </c>
      <c r="E26" s="287">
        <v>31172</v>
      </c>
      <c r="F26" s="315">
        <v>125.8</v>
      </c>
      <c r="G26" s="287">
        <v>0.4</v>
      </c>
      <c r="H26" s="316">
        <f t="shared" si="4"/>
        <v>126.2</v>
      </c>
      <c r="I26" s="310">
        <f t="shared" si="1"/>
        <v>8.906768296986378</v>
      </c>
    </row>
    <row r="27" spans="1:9" ht="22.5" customHeight="1">
      <c r="A27" s="325" t="s">
        <v>49</v>
      </c>
      <c r="B27" s="318">
        <f aca="true" t="shared" si="5" ref="B27:H27">B9+B14+B15+B16+B17+B21+B22+B23+B24+B25+B26</f>
        <v>279619</v>
      </c>
      <c r="C27" s="318">
        <f t="shared" si="5"/>
        <v>973547</v>
      </c>
      <c r="D27" s="318">
        <f t="shared" si="5"/>
        <v>2049738</v>
      </c>
      <c r="E27" s="318">
        <f t="shared" si="5"/>
        <v>5745705</v>
      </c>
      <c r="F27" s="318">
        <f t="shared" si="5"/>
        <v>38344</v>
      </c>
      <c r="G27" s="318">
        <f t="shared" si="5"/>
        <v>12482.1</v>
      </c>
      <c r="H27" s="318">
        <f t="shared" si="5"/>
        <v>50826.09999999999</v>
      </c>
      <c r="I27" s="330">
        <f t="shared" si="1"/>
        <v>24.796388611617676</v>
      </c>
    </row>
    <row r="28" spans="1:8" ht="15">
      <c r="A28" s="103" t="s">
        <v>164</v>
      </c>
      <c r="H28" s="248"/>
    </row>
    <row r="29" spans="1:9" ht="15.75">
      <c r="A29"/>
      <c r="B29"/>
      <c r="C29"/>
      <c r="D29"/>
      <c r="E29"/>
      <c r="F29"/>
      <c r="G29"/>
      <c r="H29"/>
      <c r="I29" s="206"/>
    </row>
    <row r="30" spans="1:9" ht="15">
      <c r="A30"/>
      <c r="B30"/>
      <c r="C30"/>
      <c r="D30"/>
      <c r="E30"/>
      <c r="F30"/>
      <c r="G30"/>
      <c r="H30"/>
      <c r="I30" s="112"/>
    </row>
    <row r="31" spans="1:9" ht="15.75">
      <c r="A31"/>
      <c r="B31"/>
      <c r="C31"/>
      <c r="D31"/>
      <c r="E31"/>
      <c r="F31"/>
      <c r="G31"/>
      <c r="H31"/>
      <c r="I31" s="207"/>
    </row>
    <row r="32" spans="1:9" ht="15.75">
      <c r="A32" s="112"/>
      <c r="B32" s="207"/>
      <c r="C32" s="207"/>
      <c r="D32" s="208"/>
      <c r="E32" s="207"/>
      <c r="F32" s="112"/>
      <c r="G32" s="112"/>
      <c r="H32" s="112"/>
      <c r="I32" s="112"/>
    </row>
    <row r="33" spans="1:9" ht="15.75">
      <c r="A33" s="112"/>
      <c r="B33" s="207"/>
      <c r="C33" s="207"/>
      <c r="D33" s="208"/>
      <c r="E33" s="207"/>
      <c r="F33" s="112"/>
      <c r="G33" s="112"/>
      <c r="H33" s="112"/>
      <c r="I33" s="112"/>
    </row>
    <row r="34" spans="1:9" ht="15.75">
      <c r="A34" s="112"/>
      <c r="B34" s="207"/>
      <c r="C34" s="207"/>
      <c r="D34" s="208"/>
      <c r="E34" s="207"/>
      <c r="F34" s="249"/>
      <c r="G34" s="112"/>
      <c r="H34" s="112"/>
      <c r="I34" s="112"/>
    </row>
    <row r="35" spans="1:9" ht="15">
      <c r="A35" s="112"/>
      <c r="B35" s="112"/>
      <c r="C35" s="112"/>
      <c r="D35" s="112"/>
      <c r="E35" s="112"/>
      <c r="F35" s="249"/>
      <c r="G35" s="112"/>
      <c r="H35" s="112"/>
      <c r="I35" s="112"/>
    </row>
    <row r="36" spans="1:9" ht="15">
      <c r="A36" s="112"/>
      <c r="B36" s="112"/>
      <c r="C36" s="112"/>
      <c r="D36" s="250"/>
      <c r="E36" s="250"/>
      <c r="F36" s="249"/>
      <c r="G36" s="112"/>
      <c r="H36" s="112"/>
      <c r="I36" s="112"/>
    </row>
    <row r="37" spans="1:9" ht="15">
      <c r="A37" s="112"/>
      <c r="B37" s="112"/>
      <c r="C37" s="112"/>
      <c r="D37" s="250"/>
      <c r="E37" s="250"/>
      <c r="F37" s="249"/>
      <c r="G37" s="112"/>
      <c r="H37" s="112"/>
      <c r="I37" s="112"/>
    </row>
    <row r="38" spans="1:9" ht="15">
      <c r="A38" s="112"/>
      <c r="B38" s="112"/>
      <c r="C38" s="112"/>
      <c r="D38" s="112"/>
      <c r="E38" s="112"/>
      <c r="F38" s="112"/>
      <c r="G38" s="112"/>
      <c r="H38" s="112"/>
      <c r="I38" s="112"/>
    </row>
    <row r="40" spans="4:6" ht="15">
      <c r="D40" s="251"/>
      <c r="E40" s="251"/>
      <c r="F40" s="252"/>
    </row>
    <row r="41" spans="4:6" ht="15">
      <c r="D41" s="251"/>
      <c r="E41" s="251"/>
      <c r="F41" s="252"/>
    </row>
    <row r="42" spans="4:6" ht="15.75">
      <c r="D42" s="254"/>
      <c r="E42" s="255"/>
      <c r="F42" s="252"/>
    </row>
    <row r="43" spans="4:6" ht="15">
      <c r="D43" s="251"/>
      <c r="E43" s="251"/>
      <c r="F43" s="252"/>
    </row>
    <row r="44" spans="4:6" ht="15">
      <c r="D44" s="253"/>
      <c r="E44" s="253"/>
      <c r="F44" s="252"/>
    </row>
    <row r="45" spans="4:6" ht="15">
      <c r="D45" s="251"/>
      <c r="E45" s="251"/>
      <c r="F45" s="251"/>
    </row>
    <row r="46" spans="4:6" ht="15">
      <c r="D46" s="253"/>
      <c r="E46" s="253"/>
      <c r="F46" s="253"/>
    </row>
    <row r="47" spans="4:6" ht="15.75">
      <c r="D47" s="255"/>
      <c r="E47" s="255"/>
      <c r="F47" s="253"/>
    </row>
    <row r="48" spans="4:6" ht="15">
      <c r="D48" s="253"/>
      <c r="E48" s="256"/>
      <c r="F48" s="253"/>
    </row>
    <row r="49" spans="4:6" ht="15">
      <c r="D49" s="253"/>
      <c r="E49" s="253"/>
      <c r="F49" s="253"/>
    </row>
    <row r="50" spans="4:6" ht="15">
      <c r="D50" s="253"/>
      <c r="E50" s="253"/>
      <c r="F50" s="253"/>
    </row>
    <row r="51" spans="4:6" ht="15">
      <c r="D51" s="253"/>
      <c r="E51" s="253"/>
      <c r="F51" s="253"/>
    </row>
  </sheetData>
  <mergeCells count="13">
    <mergeCell ref="A1:I1"/>
    <mergeCell ref="A2:I2"/>
    <mergeCell ref="A3:I3"/>
    <mergeCell ref="A4:I4"/>
    <mergeCell ref="D6:E6"/>
    <mergeCell ref="F5:H5"/>
    <mergeCell ref="F6:H6"/>
    <mergeCell ref="I7:I8"/>
    <mergeCell ref="F7:F8"/>
    <mergeCell ref="G7:G8"/>
    <mergeCell ref="H7:H8"/>
    <mergeCell ref="B5:E5"/>
    <mergeCell ref="B6:C6"/>
  </mergeCells>
  <printOptions horizontalCentered="1"/>
  <pageMargins left="0.1968503937007874" right="0.1968503937007874" top="0.5905511811023623" bottom="0.5905511811023623" header="0.5118110236220472" footer="0.5118110236220472"/>
  <pageSetup horizontalDpi="600" verticalDpi="600" orientation="portrait" paperSize="9" scale="85" r:id="rId1"/>
  <ignoredErrors>
    <ignoredError sqref="B9:I27" formulaRange="1"/>
  </ignoredErrors>
</worksheet>
</file>

<file path=xl/worksheets/sheet19.xml><?xml version="1.0" encoding="utf-8"?>
<worksheet xmlns="http://schemas.openxmlformats.org/spreadsheetml/2006/main" xmlns:r="http://schemas.openxmlformats.org/officeDocument/2006/relationships">
  <dimension ref="A1:L76"/>
  <sheetViews>
    <sheetView zoomScale="95" zoomScaleNormal="95" zoomScaleSheetLayoutView="90" workbookViewId="0" topLeftCell="A1">
      <selection activeCell="A4" sqref="A4:K4"/>
    </sheetView>
  </sheetViews>
  <sheetFormatPr defaultColWidth="9.140625" defaultRowHeight="12.75"/>
  <cols>
    <col min="1" max="1" width="17.28125" style="31" customWidth="1"/>
    <col min="2" max="2" width="12.140625" style="31" customWidth="1"/>
    <col min="3" max="3" width="9.28125" style="31" customWidth="1"/>
    <col min="4" max="4" width="12.140625" style="31" customWidth="1"/>
    <col min="5" max="5" width="9.7109375" style="31" customWidth="1"/>
    <col min="6" max="6" width="12.140625" style="31" customWidth="1"/>
    <col min="7" max="7" width="9.57421875" style="31" customWidth="1"/>
    <col min="8" max="8" width="12.140625" style="31" customWidth="1"/>
    <col min="9" max="9" width="9.57421875" style="31" customWidth="1"/>
    <col min="10" max="10" width="12.140625" style="31" customWidth="1"/>
    <col min="11" max="11" width="10.57421875" style="31" customWidth="1"/>
    <col min="12" max="12" width="15.140625" style="31" bestFit="1" customWidth="1"/>
    <col min="13" max="16384" width="9.140625" style="31" customWidth="1"/>
  </cols>
  <sheetData>
    <row r="1" spans="1:11" ht="15" customHeight="1">
      <c r="A1" s="600" t="s">
        <v>335</v>
      </c>
      <c r="B1" s="600"/>
      <c r="C1" s="600"/>
      <c r="D1" s="600"/>
      <c r="E1" s="600"/>
      <c r="F1" s="600"/>
      <c r="G1" s="600"/>
      <c r="H1" s="600"/>
      <c r="I1" s="600"/>
      <c r="J1" s="600"/>
      <c r="K1" s="600"/>
    </row>
    <row r="2" spans="1:11" ht="15" customHeight="1">
      <c r="A2" s="601" t="s">
        <v>122</v>
      </c>
      <c r="B2" s="601"/>
      <c r="C2" s="601"/>
      <c r="D2" s="601"/>
      <c r="E2" s="601"/>
      <c r="F2" s="601"/>
      <c r="G2" s="601"/>
      <c r="H2" s="601"/>
      <c r="I2" s="601"/>
      <c r="J2" s="601"/>
      <c r="K2" s="601"/>
    </row>
    <row r="3" spans="1:11" ht="15" customHeight="1">
      <c r="A3" s="604" t="s">
        <v>123</v>
      </c>
      <c r="B3" s="604"/>
      <c r="C3" s="604"/>
      <c r="D3" s="604"/>
      <c r="E3" s="604"/>
      <c r="F3" s="604"/>
      <c r="G3" s="604"/>
      <c r="H3" s="604"/>
      <c r="I3" s="604"/>
      <c r="J3" s="604"/>
      <c r="K3" s="604"/>
    </row>
    <row r="4" spans="1:11" ht="15" customHeight="1">
      <c r="A4" s="602" t="s">
        <v>86</v>
      </c>
      <c r="B4" s="602"/>
      <c r="C4" s="602"/>
      <c r="D4" s="602"/>
      <c r="E4" s="602"/>
      <c r="F4" s="602"/>
      <c r="G4" s="602"/>
      <c r="H4" s="602"/>
      <c r="I4" s="602"/>
      <c r="J4" s="602"/>
      <c r="K4" s="602"/>
    </row>
    <row r="5" spans="1:11" ht="12" customHeight="1">
      <c r="A5" s="108"/>
      <c r="B5" s="108"/>
      <c r="C5" s="108"/>
      <c r="D5" s="108"/>
      <c r="E5" s="108"/>
      <c r="F5" s="108"/>
      <c r="G5" s="108"/>
      <c r="H5" s="108"/>
      <c r="I5" s="108"/>
      <c r="J5" s="108"/>
      <c r="K5" s="108"/>
    </row>
    <row r="6" spans="1:11" ht="20.25" customHeight="1">
      <c r="A6" s="603" t="s">
        <v>332</v>
      </c>
      <c r="B6" s="603"/>
      <c r="C6" s="603"/>
      <c r="D6" s="603"/>
      <c r="E6" s="603"/>
      <c r="F6" s="603"/>
      <c r="G6" s="603"/>
      <c r="H6" s="603"/>
      <c r="I6" s="603"/>
      <c r="J6" s="603"/>
      <c r="K6" s="603"/>
    </row>
    <row r="7" spans="1:11" ht="15" customHeight="1">
      <c r="A7" s="599" t="s">
        <v>87</v>
      </c>
      <c r="B7" s="595" t="s">
        <v>309</v>
      </c>
      <c r="C7" s="595"/>
      <c r="D7" s="595" t="s">
        <v>281</v>
      </c>
      <c r="E7" s="595"/>
      <c r="F7" s="340" t="s">
        <v>226</v>
      </c>
      <c r="G7" s="340"/>
      <c r="H7" s="340" t="s">
        <v>218</v>
      </c>
      <c r="I7" s="340"/>
      <c r="J7" s="341" t="s">
        <v>209</v>
      </c>
      <c r="K7" s="440"/>
    </row>
    <row r="8" spans="1:11" ht="15" customHeight="1">
      <c r="A8" s="599"/>
      <c r="B8" s="109" t="s">
        <v>124</v>
      </c>
      <c r="C8" s="128" t="s">
        <v>88</v>
      </c>
      <c r="D8" s="109" t="s">
        <v>124</v>
      </c>
      <c r="E8" s="128" t="s">
        <v>88</v>
      </c>
      <c r="F8" s="109" t="s">
        <v>124</v>
      </c>
      <c r="G8" s="128" t="s">
        <v>88</v>
      </c>
      <c r="H8" s="109" t="s">
        <v>124</v>
      </c>
      <c r="I8" s="128" t="s">
        <v>88</v>
      </c>
      <c r="J8" s="109" t="s">
        <v>124</v>
      </c>
      <c r="K8" s="441" t="s">
        <v>88</v>
      </c>
    </row>
    <row r="9" spans="1:12" ht="15">
      <c r="A9" s="442" t="s">
        <v>98</v>
      </c>
      <c r="B9" s="114">
        <v>49152</v>
      </c>
      <c r="C9" s="117">
        <f>(B9/B26)*100</f>
        <v>33.85077340532499</v>
      </c>
      <c r="D9" s="114">
        <v>50826</v>
      </c>
      <c r="E9" s="117">
        <f>(D9/D26)*100</f>
        <v>35.052172053985835</v>
      </c>
      <c r="F9" s="114">
        <v>43484</v>
      </c>
      <c r="G9" s="117">
        <f>(F9/F26)*100</f>
        <v>32.93942974881072</v>
      </c>
      <c r="H9" s="114">
        <v>48095</v>
      </c>
      <c r="I9" s="117">
        <f>(H9/H26)*100</f>
        <v>36.14426140804425</v>
      </c>
      <c r="J9" s="114">
        <v>39470</v>
      </c>
      <c r="K9" s="443">
        <f>(J9/J26)*100</f>
        <v>32.08343155344935</v>
      </c>
      <c r="L9" s="45"/>
    </row>
    <row r="10" spans="1:11" ht="15">
      <c r="A10" s="118" t="s">
        <v>198</v>
      </c>
      <c r="B10" s="116">
        <v>27500</v>
      </c>
      <c r="C10" s="117">
        <f>(B10/B26)*100</f>
        <v>18.939133069792426</v>
      </c>
      <c r="D10" s="116">
        <v>22030</v>
      </c>
      <c r="E10" s="117">
        <f>(D10/D26)*100</f>
        <v>15.192998668974697</v>
      </c>
      <c r="F10" s="116">
        <v>22289</v>
      </c>
      <c r="G10" s="117">
        <f>(F10/F26)*100</f>
        <v>16.884071145047418</v>
      </c>
      <c r="H10" s="116">
        <v>19467</v>
      </c>
      <c r="I10" s="117">
        <f>(H10/H26)*100</f>
        <v>14.6298022004449</v>
      </c>
      <c r="J10" s="116">
        <v>17825</v>
      </c>
      <c r="K10" s="443">
        <f>(J10/J26)*100</f>
        <v>14.48916056347187</v>
      </c>
    </row>
    <row r="11" spans="1:11" ht="15">
      <c r="A11" s="444" t="s">
        <v>90</v>
      </c>
      <c r="B11" s="116">
        <v>11667</v>
      </c>
      <c r="C11" s="117">
        <f>(B11/B26)*100</f>
        <v>8.035013291827935</v>
      </c>
      <c r="D11" s="116">
        <v>13048</v>
      </c>
      <c r="E11" s="117">
        <f>(D11/D26)*100</f>
        <v>8.998558630630134</v>
      </c>
      <c r="F11" s="116">
        <v>7288</v>
      </c>
      <c r="G11" s="117">
        <f>(F11/F26)*100</f>
        <v>5.52071023846317</v>
      </c>
      <c r="H11" s="116">
        <v>9129</v>
      </c>
      <c r="I11" s="117">
        <f>(H11/H26)*100</f>
        <v>6.860608429026634</v>
      </c>
      <c r="J11" s="116">
        <v>11380</v>
      </c>
      <c r="K11" s="443">
        <f>(J11/J26)*100</f>
        <v>9.25030278890939</v>
      </c>
    </row>
    <row r="12" spans="1:11" ht="15">
      <c r="A12" s="444" t="s">
        <v>89</v>
      </c>
      <c r="B12" s="116">
        <v>11000</v>
      </c>
      <c r="C12" s="117">
        <f>(B12/B26)*100</f>
        <v>7.575653227916971</v>
      </c>
      <c r="D12" s="116">
        <v>10415</v>
      </c>
      <c r="E12" s="117">
        <f>(D12/D26)*100</f>
        <v>7.182709084764932</v>
      </c>
      <c r="F12" s="116">
        <v>7652</v>
      </c>
      <c r="G12" s="117">
        <f>(F12/F26)*100</f>
        <v>5.796442747629003</v>
      </c>
      <c r="H12" s="116">
        <v>8523</v>
      </c>
      <c r="I12" s="117">
        <f>(H12/H26)*100</f>
        <v>6.405188480731076</v>
      </c>
      <c r="J12" s="116">
        <v>8098</v>
      </c>
      <c r="K12" s="443">
        <f>(J12/J26)*100</f>
        <v>6.582508961738862</v>
      </c>
    </row>
    <row r="13" spans="1:11" ht="15">
      <c r="A13" s="444" t="s">
        <v>100</v>
      </c>
      <c r="B13" s="116">
        <v>6600</v>
      </c>
      <c r="C13" s="117">
        <f>(B13/B26)*100</f>
        <v>4.545391936750183</v>
      </c>
      <c r="D13" s="116">
        <v>6233</v>
      </c>
      <c r="E13" s="117">
        <f>(D13/D26)*100</f>
        <v>4.2985910441996955</v>
      </c>
      <c r="F13" s="116">
        <v>6798</v>
      </c>
      <c r="G13" s="117">
        <f>(F13/F26)*100</f>
        <v>5.149531860739933</v>
      </c>
      <c r="H13" s="116">
        <v>7500</v>
      </c>
      <c r="I13" s="117">
        <f>(H13/H26)*100</f>
        <v>5.636385498707389</v>
      </c>
      <c r="J13" s="116">
        <v>6931</v>
      </c>
      <c r="K13" s="443">
        <f>(J13/J26)*100</f>
        <v>5.633905855002723</v>
      </c>
    </row>
    <row r="14" spans="1:11" ht="15">
      <c r="A14" s="444" t="s">
        <v>92</v>
      </c>
      <c r="B14" s="116">
        <v>5075</v>
      </c>
      <c r="C14" s="117">
        <f>(B14/B26)*100</f>
        <v>3.495130921061693</v>
      </c>
      <c r="D14" s="116">
        <v>5303</v>
      </c>
      <c r="E14" s="117">
        <f>(D14/D26)*100</f>
        <v>3.657216157129951</v>
      </c>
      <c r="F14" s="116">
        <v>5117</v>
      </c>
      <c r="G14" s="117">
        <f>(F14/F26)*100</f>
        <v>3.876162773081235</v>
      </c>
      <c r="H14" s="116">
        <v>4728</v>
      </c>
      <c r="I14" s="117">
        <f>(H14/H26)*100</f>
        <v>3.553177418385138</v>
      </c>
      <c r="J14" s="116">
        <v>4806</v>
      </c>
      <c r="K14" s="443">
        <f>(J14/J26)*100</f>
        <v>3.9065865732424014</v>
      </c>
    </row>
    <row r="15" spans="1:11" ht="15">
      <c r="A15" s="444" t="s">
        <v>101</v>
      </c>
      <c r="B15" s="116">
        <v>4338</v>
      </c>
      <c r="C15" s="117">
        <f>(B15/B26)*100</f>
        <v>2.9875621547912563</v>
      </c>
      <c r="D15" s="116">
        <v>4453</v>
      </c>
      <c r="E15" s="117">
        <f>(D15/D26)*100</f>
        <v>3.0710133033565286</v>
      </c>
      <c r="F15" s="116">
        <v>5373</v>
      </c>
      <c r="G15" s="117">
        <f>(F15/F26)*100</f>
        <v>4.070084537769294</v>
      </c>
      <c r="H15" s="116">
        <v>4069</v>
      </c>
      <c r="I15" s="117">
        <f>(H15/H26)*100</f>
        <v>3.057927012565382</v>
      </c>
      <c r="J15" s="116">
        <v>3286</v>
      </c>
      <c r="K15" s="443">
        <f>(J15/J26)*100</f>
        <v>2.6710452517009013</v>
      </c>
    </row>
    <row r="16" spans="1:11" ht="15">
      <c r="A16" s="444" t="s">
        <v>158</v>
      </c>
      <c r="B16" s="116">
        <v>4200</v>
      </c>
      <c r="C16" s="117">
        <f>(B16/B26)*100</f>
        <v>2.892522141568298</v>
      </c>
      <c r="D16" s="116">
        <v>4537</v>
      </c>
      <c r="E16" s="117">
        <f>(D16/D26)*100</f>
        <v>3.1289439383176667</v>
      </c>
      <c r="F16" s="116">
        <v>5903</v>
      </c>
      <c r="G16" s="117">
        <f>(F16/F26)*100</f>
        <v>4.47156319122504</v>
      </c>
      <c r="H16" s="116">
        <v>4331</v>
      </c>
      <c r="I16" s="117">
        <f>(H16/H26)*100</f>
        <v>3.2548247459868938</v>
      </c>
      <c r="J16" s="116">
        <v>3603</v>
      </c>
      <c r="K16" s="443">
        <f>(J16/J26)*100</f>
        <v>2.928720645732912</v>
      </c>
    </row>
    <row r="17" spans="1:11" ht="15">
      <c r="A17" s="444" t="s">
        <v>91</v>
      </c>
      <c r="B17" s="116">
        <v>3900</v>
      </c>
      <c r="C17" s="117">
        <f>(B17/B26)*100</f>
        <v>2.6859134171705623</v>
      </c>
      <c r="D17" s="116">
        <v>4327</v>
      </c>
      <c r="E17" s="117">
        <f>(D17/D26)*100</f>
        <v>2.984117350914821</v>
      </c>
      <c r="F17" s="116">
        <v>4563</v>
      </c>
      <c r="G17" s="117">
        <f>(F17/F26)*100</f>
        <v>3.456503954185983</v>
      </c>
      <c r="H17" s="116">
        <v>4001</v>
      </c>
      <c r="I17" s="117">
        <f>(H17/H26)*100</f>
        <v>3.0068237840437684</v>
      </c>
      <c r="J17" s="116">
        <v>4109</v>
      </c>
      <c r="K17" s="443">
        <f>(J17/J26)*100</f>
        <v>3.3400258488250163</v>
      </c>
    </row>
    <row r="18" spans="1:11" ht="15">
      <c r="A18" s="444" t="s">
        <v>280</v>
      </c>
      <c r="B18" s="116">
        <v>3600</v>
      </c>
      <c r="C18" s="117">
        <f>(B18/B26)*100</f>
        <v>2.4793046927728266</v>
      </c>
      <c r="D18" s="116">
        <v>3698</v>
      </c>
      <c r="E18" s="117">
        <f>(D18/D26)*100</f>
        <v>2.550327239122489</v>
      </c>
      <c r="F18" s="116">
        <v>2817</v>
      </c>
      <c r="G18" s="117">
        <f>(F18/F26)*100</f>
        <v>2.133896918461958</v>
      </c>
      <c r="H18" s="116">
        <v>3203</v>
      </c>
      <c r="I18" s="117">
        <f>(H18/H26)*100</f>
        <v>2.407112366981302</v>
      </c>
      <c r="J18" s="116">
        <v>2845</v>
      </c>
      <c r="K18" s="443">
        <f>(J18/J26)*100</f>
        <v>2.3125756972273477</v>
      </c>
    </row>
    <row r="19" spans="1:11" ht="15">
      <c r="A19" s="444" t="s">
        <v>94</v>
      </c>
      <c r="B19" s="116">
        <v>3130</v>
      </c>
      <c r="C19" s="117">
        <f>(B19/B26)*100</f>
        <v>2.1556176912163743</v>
      </c>
      <c r="D19" s="116">
        <v>3743</v>
      </c>
      <c r="E19" s="117">
        <f>(D19/D26)*100</f>
        <v>2.58136150785167</v>
      </c>
      <c r="F19" s="116">
        <v>3840</v>
      </c>
      <c r="G19" s="117">
        <f>(F19/F26)*100</f>
        <v>2.90882647032088</v>
      </c>
      <c r="H19" s="116">
        <v>3950</v>
      </c>
      <c r="I19" s="117">
        <f>(H19/H26)*100</f>
        <v>2.9684963626525582</v>
      </c>
      <c r="J19" s="116">
        <v>3835</v>
      </c>
      <c r="K19" s="443">
        <f>(J19/J26)*100</f>
        <v>3.117303268494509</v>
      </c>
    </row>
    <row r="20" spans="1:11" ht="15">
      <c r="A20" s="444" t="s">
        <v>99</v>
      </c>
      <c r="B20" s="116">
        <v>2100</v>
      </c>
      <c r="C20" s="117">
        <f>(B20/B26)*100</f>
        <v>1.446261070784149</v>
      </c>
      <c r="D20" s="116">
        <v>2046</v>
      </c>
      <c r="E20" s="117">
        <f>(D20/D26)*100</f>
        <v>1.4110247515534375</v>
      </c>
      <c r="F20" s="116">
        <v>1886</v>
      </c>
      <c r="G20" s="117">
        <f>(F20/F26)*100</f>
        <v>1.4286580007878071</v>
      </c>
      <c r="H20" s="116">
        <v>982</v>
      </c>
      <c r="I20" s="117">
        <f>(H20/H26)*100</f>
        <v>0.7379907412974207</v>
      </c>
      <c r="J20" s="116">
        <v>1795</v>
      </c>
      <c r="K20" s="443">
        <f>(J20/J26)*100</f>
        <v>1.4590767580046007</v>
      </c>
    </row>
    <row r="21" spans="1:11" ht="15">
      <c r="A21" s="444" t="s">
        <v>138</v>
      </c>
      <c r="B21" s="116">
        <v>1500</v>
      </c>
      <c r="C21" s="117">
        <f>(B21/B26)*100</f>
        <v>1.0330436219886778</v>
      </c>
      <c r="D21" s="116">
        <v>1884</v>
      </c>
      <c r="E21" s="117">
        <f>(D21/D26)*100</f>
        <v>1.2993013841283854</v>
      </c>
      <c r="F21" s="116">
        <v>2193</v>
      </c>
      <c r="G21" s="117">
        <f>(F21/F26)*100</f>
        <v>1.661212617034815</v>
      </c>
      <c r="H21" s="116">
        <v>1634</v>
      </c>
      <c r="I21" s="117">
        <f>(H21/H26)*100</f>
        <v>1.2279805206517165</v>
      </c>
      <c r="J21" s="116">
        <v>1871</v>
      </c>
      <c r="K21" s="443">
        <f>(J21/J26)*100</f>
        <v>1.5208538240816758</v>
      </c>
    </row>
    <row r="22" spans="1:11" ht="15">
      <c r="A22" s="444" t="s">
        <v>282</v>
      </c>
      <c r="B22" s="116">
        <v>1437</v>
      </c>
      <c r="C22" s="117">
        <f>(B22/B26)*100</f>
        <v>0.9896557898651533</v>
      </c>
      <c r="D22" s="116">
        <v>1571</v>
      </c>
      <c r="E22" s="117">
        <f>(D22/D26)*100</f>
        <v>1.0834408038565253</v>
      </c>
      <c r="F22" s="116">
        <v>1462</v>
      </c>
      <c r="G22" s="117">
        <f>(F22/F26)*100</f>
        <v>1.10747507802321</v>
      </c>
      <c r="H22" s="116">
        <v>1392</v>
      </c>
      <c r="I22" s="117">
        <f>(H22/H26)*100</f>
        <v>1.0461131485600914</v>
      </c>
      <c r="J22" s="116">
        <v>1304</v>
      </c>
      <c r="K22" s="443">
        <f>(J22/J26)*100</f>
        <v>1.0599643969013923</v>
      </c>
    </row>
    <row r="23" spans="1:11" ht="15" customHeight="1">
      <c r="A23" s="444" t="s">
        <v>137</v>
      </c>
      <c r="B23" s="116">
        <v>844</v>
      </c>
      <c r="C23" s="117">
        <f>(B23/B26)*100</f>
        <v>0.5812592113056294</v>
      </c>
      <c r="D23" s="116">
        <v>1360</v>
      </c>
      <c r="E23" s="117">
        <f>(D23/D26)*100</f>
        <v>0.9379245660374756</v>
      </c>
      <c r="F23" s="116">
        <v>1152</v>
      </c>
      <c r="G23" s="117">
        <f>(F23/F26)*100</f>
        <v>0.872647941096264</v>
      </c>
      <c r="H23" s="116">
        <v>1814</v>
      </c>
      <c r="I23" s="117">
        <f>(H23/H26)*100</f>
        <v>1.363253772620694</v>
      </c>
      <c r="J23" s="116">
        <v>1065</v>
      </c>
      <c r="K23" s="443">
        <f>(J23/J26)*100</f>
        <v>0.8656917812116434</v>
      </c>
    </row>
    <row r="24" spans="1:11" ht="15" customHeight="1" hidden="1">
      <c r="A24" s="444"/>
      <c r="B24" s="116">
        <f>SUM(B9:B23)</f>
        <v>136043</v>
      </c>
      <c r="C24" s="118"/>
      <c r="D24" s="116">
        <f>SUM(D9:D23)</f>
        <v>135474</v>
      </c>
      <c r="E24" s="118"/>
      <c r="F24" s="116">
        <f>SUM(F9:F23)</f>
        <v>121817</v>
      </c>
      <c r="G24" s="118"/>
      <c r="H24" s="116">
        <f>SUM(H9:H23)</f>
        <v>122818</v>
      </c>
      <c r="I24" s="118"/>
      <c r="J24" s="116">
        <f>SUM(J9:J23)</f>
        <v>112223</v>
      </c>
      <c r="K24" s="444"/>
    </row>
    <row r="25" spans="1:11" ht="15">
      <c r="A25" s="444" t="s">
        <v>93</v>
      </c>
      <c r="B25" s="120">
        <f>B26-B24</f>
        <v>9159</v>
      </c>
      <c r="C25" s="119">
        <f>(B25/B26)*100</f>
        <v>6.307764355862868</v>
      </c>
      <c r="D25" s="120">
        <f>D26-D24</f>
        <v>9527</v>
      </c>
      <c r="E25" s="119">
        <f>(D25/D26)*100</f>
        <v>6.5702995151757575</v>
      </c>
      <c r="F25" s="120">
        <f>F26-F24</f>
        <v>10195</v>
      </c>
      <c r="G25" s="119">
        <f>(F25/F26)*100</f>
        <v>7.722782777323274</v>
      </c>
      <c r="H25" s="120">
        <f>H26-H24</f>
        <v>10246</v>
      </c>
      <c r="I25" s="119">
        <f>(H25/H26)*100</f>
        <v>7.700054109300787</v>
      </c>
      <c r="J25" s="120">
        <f>J26-J24</f>
        <v>10800</v>
      </c>
      <c r="K25" s="445">
        <f>(J25/J26)*100</f>
        <v>8.778846232005396</v>
      </c>
    </row>
    <row r="26" spans="1:11" ht="18" customHeight="1">
      <c r="A26" s="446" t="s">
        <v>2</v>
      </c>
      <c r="B26" s="336">
        <v>145202</v>
      </c>
      <c r="C26" s="335">
        <f>SUM(C9:C25)</f>
        <v>100.00000000000001</v>
      </c>
      <c r="D26" s="336">
        <v>145001</v>
      </c>
      <c r="E26" s="335">
        <f>SUM(E9:E25)</f>
        <v>100</v>
      </c>
      <c r="F26" s="336">
        <v>132012</v>
      </c>
      <c r="G26" s="335">
        <f>SUM(G9:G25)</f>
        <v>100</v>
      </c>
      <c r="H26" s="336">
        <v>133064</v>
      </c>
      <c r="I26" s="335">
        <f>SUM(I9:I25)</f>
        <v>100</v>
      </c>
      <c r="J26" s="336">
        <v>123023</v>
      </c>
      <c r="K26" s="447">
        <f>SUM(K9:K25)</f>
        <v>99.99999999999999</v>
      </c>
    </row>
    <row r="27" spans="1:11" ht="15" customHeight="1">
      <c r="A27" s="448" t="s">
        <v>141</v>
      </c>
      <c r="B27" s="449"/>
      <c r="C27" s="449"/>
      <c r="D27" s="432"/>
      <c r="E27" s="432"/>
      <c r="F27" s="450"/>
      <c r="G27" s="450"/>
      <c r="H27" s="450"/>
      <c r="I27" s="450"/>
      <c r="J27" s="450"/>
      <c r="K27" s="450"/>
    </row>
    <row r="28" spans="1:11" ht="12.75" customHeight="1">
      <c r="A28" s="205"/>
      <c r="B28" s="449"/>
      <c r="C28" s="449"/>
      <c r="D28" s="432"/>
      <c r="E28" s="432"/>
      <c r="F28" s="450"/>
      <c r="G28" s="450"/>
      <c r="H28" s="450"/>
      <c r="I28" s="450"/>
      <c r="J28" s="450"/>
      <c r="K28" s="450"/>
    </row>
    <row r="29" spans="1:11" ht="20.25" customHeight="1">
      <c r="A29" s="596" t="s">
        <v>333</v>
      </c>
      <c r="B29" s="597"/>
      <c r="C29" s="597"/>
      <c r="D29" s="597"/>
      <c r="E29" s="597"/>
      <c r="F29" s="597"/>
      <c r="G29" s="597"/>
      <c r="H29" s="597"/>
      <c r="I29" s="597"/>
      <c r="J29" s="597"/>
      <c r="K29" s="598"/>
    </row>
    <row r="30" spans="1:11" ht="15" customHeight="1">
      <c r="A30" s="599" t="s">
        <v>87</v>
      </c>
      <c r="B30" s="595" t="s">
        <v>309</v>
      </c>
      <c r="C30" s="595"/>
      <c r="D30" s="595" t="s">
        <v>281</v>
      </c>
      <c r="E30" s="595"/>
      <c r="F30" s="340" t="s">
        <v>226</v>
      </c>
      <c r="G30" s="340"/>
      <c r="H30" s="340" t="s">
        <v>218</v>
      </c>
      <c r="I30" s="340"/>
      <c r="J30" s="340" t="s">
        <v>209</v>
      </c>
      <c r="K30" s="341"/>
    </row>
    <row r="31" spans="1:11" ht="15" customHeight="1">
      <c r="A31" s="599"/>
      <c r="B31" s="109" t="s">
        <v>125</v>
      </c>
      <c r="C31" s="109" t="s">
        <v>88</v>
      </c>
      <c r="D31" s="109" t="s">
        <v>125</v>
      </c>
      <c r="E31" s="109" t="s">
        <v>88</v>
      </c>
      <c r="F31" s="109" t="s">
        <v>125</v>
      </c>
      <c r="G31" s="109" t="s">
        <v>88</v>
      </c>
      <c r="H31" s="109" t="s">
        <v>125</v>
      </c>
      <c r="I31" s="109" t="s">
        <v>88</v>
      </c>
      <c r="J31" s="109" t="s">
        <v>125</v>
      </c>
      <c r="K31" s="451" t="s">
        <v>88</v>
      </c>
    </row>
    <row r="32" spans="1:11" ht="15">
      <c r="A32" s="452" t="s">
        <v>98</v>
      </c>
      <c r="B32" s="114">
        <v>32010</v>
      </c>
      <c r="C32" s="115">
        <f>(B32/B49)*100</f>
        <v>29.40717127081974</v>
      </c>
      <c r="D32" s="114">
        <v>28735</v>
      </c>
      <c r="E32" s="115">
        <f>(D32/D49)*100</f>
        <v>25.393921719381034</v>
      </c>
      <c r="F32" s="114">
        <v>33610</v>
      </c>
      <c r="G32" s="115">
        <f>(F32/F49)*100</f>
        <v>32.14022740095436</v>
      </c>
      <c r="H32" s="114">
        <v>33494</v>
      </c>
      <c r="I32" s="115">
        <f>(H32/H49)*100</f>
        <v>34.55590289599389</v>
      </c>
      <c r="J32" s="114">
        <v>30481</v>
      </c>
      <c r="K32" s="453">
        <f>(J32/J49)*100</f>
        <v>31.653772262318913</v>
      </c>
    </row>
    <row r="33" spans="1:11" ht="15">
      <c r="A33" s="118" t="s">
        <v>198</v>
      </c>
      <c r="B33" s="127">
        <v>18397</v>
      </c>
      <c r="C33" s="117">
        <f>(B33/B49)*100</f>
        <v>16.901084969361786</v>
      </c>
      <c r="D33" s="127">
        <v>25475</v>
      </c>
      <c r="E33" s="117">
        <f>(D33/D49)*100</f>
        <v>22.512968707194428</v>
      </c>
      <c r="F33" s="127">
        <v>17675</v>
      </c>
      <c r="G33" s="117">
        <f>(F33/F49)*100</f>
        <v>16.902068411540263</v>
      </c>
      <c r="H33" s="127">
        <v>14229</v>
      </c>
      <c r="I33" s="117">
        <f>(H33/H49)*100</f>
        <v>14.680120090377294</v>
      </c>
      <c r="J33" s="127">
        <v>17052</v>
      </c>
      <c r="K33" s="443">
        <f>(J33/J49)*100</f>
        <v>17.708084531907158</v>
      </c>
    </row>
    <row r="34" spans="1:11" ht="15">
      <c r="A34" s="118" t="s">
        <v>90</v>
      </c>
      <c r="B34" s="127">
        <v>10897</v>
      </c>
      <c r="C34" s="117">
        <f>(B34/B49)*100</f>
        <v>10.010932375449007</v>
      </c>
      <c r="D34" s="127">
        <v>10614</v>
      </c>
      <c r="E34" s="117">
        <f>(D34/D49)*100</f>
        <v>9.3798881200456</v>
      </c>
      <c r="F34" s="127">
        <v>6159</v>
      </c>
      <c r="G34" s="117">
        <f>(F34/F49)*100</f>
        <v>5.889665592456944</v>
      </c>
      <c r="H34" s="127">
        <v>5489</v>
      </c>
      <c r="I34" s="117">
        <f>(H34/H49)*100</f>
        <v>5.6630247505854925</v>
      </c>
      <c r="J34" s="127">
        <v>7907</v>
      </c>
      <c r="K34" s="443">
        <f>(J34/J49)*100</f>
        <v>8.211225920348927</v>
      </c>
    </row>
    <row r="35" spans="1:11" ht="15">
      <c r="A35" s="118" t="s">
        <v>89</v>
      </c>
      <c r="B35" s="127">
        <v>9676</v>
      </c>
      <c r="C35" s="117">
        <f>(B35/B49)*100</f>
        <v>8.889215533160009</v>
      </c>
      <c r="D35" s="127">
        <v>7170</v>
      </c>
      <c r="E35" s="117">
        <f>(D35/D49)*100</f>
        <v>6.33632917097484</v>
      </c>
      <c r="F35" s="127">
        <v>7734</v>
      </c>
      <c r="G35" s="117">
        <f>(F35/F49)*100</f>
        <v>7.395790500415977</v>
      </c>
      <c r="H35" s="127">
        <v>7822</v>
      </c>
      <c r="I35" s="117">
        <f>(H35/H49)*100</f>
        <v>8.069990817831977</v>
      </c>
      <c r="J35" s="127">
        <v>7894</v>
      </c>
      <c r="K35" s="443">
        <f>(J35/J49)*100</f>
        <v>8.197725738615711</v>
      </c>
    </row>
    <row r="36" spans="1:11" ht="15">
      <c r="A36" s="118" t="s">
        <v>92</v>
      </c>
      <c r="B36" s="127">
        <v>5390</v>
      </c>
      <c r="C36" s="117">
        <f>(B36/B49)*100</f>
        <v>4.951722997491984</v>
      </c>
      <c r="D36" s="127">
        <v>5288</v>
      </c>
      <c r="E36" s="117">
        <f>(D36/D49)*100</f>
        <v>4.673153229583676</v>
      </c>
      <c r="F36" s="127">
        <v>5840</v>
      </c>
      <c r="G36" s="117">
        <f>(F36/F49)*100</f>
        <v>5.584615531733813</v>
      </c>
      <c r="H36" s="127">
        <v>4631</v>
      </c>
      <c r="I36" s="117">
        <f>(H36/H49)*100</f>
        <v>4.77782248496291</v>
      </c>
      <c r="J36" s="127">
        <v>3007</v>
      </c>
      <c r="K36" s="443">
        <f>(J36/J49)*100</f>
        <v>3.1226958824445714</v>
      </c>
    </row>
    <row r="37" spans="1:11" ht="15">
      <c r="A37" s="118" t="s">
        <v>158</v>
      </c>
      <c r="B37" s="116">
        <v>4185</v>
      </c>
      <c r="C37" s="117">
        <f>(B37/B49)*100</f>
        <v>3.8447051474033307</v>
      </c>
      <c r="D37" s="116">
        <v>5508</v>
      </c>
      <c r="E37" s="117">
        <f>(D37/D49)*100</f>
        <v>4.867573371510379</v>
      </c>
      <c r="F37" s="116">
        <v>3947</v>
      </c>
      <c r="G37" s="117">
        <f>(F37/F49)*100</f>
        <v>3.774396832834479</v>
      </c>
      <c r="H37" s="116">
        <v>3349</v>
      </c>
      <c r="I37" s="117">
        <f>(H37/H49)*100</f>
        <v>3.4551776078904743</v>
      </c>
      <c r="J37" s="116">
        <v>3084</v>
      </c>
      <c r="K37" s="443">
        <f>(J37/J49)*100</f>
        <v>3.2026584973259253</v>
      </c>
    </row>
    <row r="38" spans="1:11" ht="15">
      <c r="A38" s="118" t="s">
        <v>101</v>
      </c>
      <c r="B38" s="127">
        <v>3857</v>
      </c>
      <c r="C38" s="117">
        <f>(B38/B49)*100</f>
        <v>3.5433758072962127</v>
      </c>
      <c r="D38" s="127">
        <v>4310</v>
      </c>
      <c r="E38" s="117">
        <f>(D38/D49)*100</f>
        <v>3.8088673259276935</v>
      </c>
      <c r="F38" s="127">
        <v>4697</v>
      </c>
      <c r="G38" s="117">
        <f>(F38/F49)*100</f>
        <v>4.491599169957829</v>
      </c>
      <c r="H38" s="127">
        <v>3817</v>
      </c>
      <c r="I38" s="117">
        <f>(H38/H49)*100</f>
        <v>3.9380152073209738</v>
      </c>
      <c r="J38" s="127">
        <v>2999</v>
      </c>
      <c r="K38" s="443">
        <f>(J38/J49)*100</f>
        <v>3.114388078301054</v>
      </c>
    </row>
    <row r="39" spans="1:11" ht="15">
      <c r="A39" s="118" t="s">
        <v>280</v>
      </c>
      <c r="B39" s="116">
        <v>3672</v>
      </c>
      <c r="C39" s="117">
        <f>(B39/B49)*100</f>
        <v>3.373418709979697</v>
      </c>
      <c r="D39" s="116">
        <v>2685</v>
      </c>
      <c r="E39" s="117">
        <f>(D39/D49)*100</f>
        <v>2.3728094594236326</v>
      </c>
      <c r="F39" s="116">
        <v>3142</v>
      </c>
      <c r="G39" s="117">
        <f>(F39/F49)*100</f>
        <v>3.004599657655418</v>
      </c>
      <c r="H39" s="116">
        <v>2657</v>
      </c>
      <c r="I39" s="117">
        <f>(H39/H49)*100</f>
        <v>2.7412382514675993</v>
      </c>
      <c r="J39" s="116">
        <v>3014</v>
      </c>
      <c r="K39" s="443">
        <f>(J39/J49)*100</f>
        <v>3.129965211070149</v>
      </c>
    </row>
    <row r="40" spans="1:11" ht="15">
      <c r="A40" s="118" t="s">
        <v>94</v>
      </c>
      <c r="B40" s="127">
        <v>3589</v>
      </c>
      <c r="C40" s="117">
        <f>(B40/B49)*100</f>
        <v>3.2971676879403957</v>
      </c>
      <c r="D40" s="127">
        <v>3750</v>
      </c>
      <c r="E40" s="117">
        <f>(D40/D49)*100</f>
        <v>3.3139796919324476</v>
      </c>
      <c r="F40" s="127">
        <v>3697</v>
      </c>
      <c r="G40" s="117">
        <f>(F40/F49)*100</f>
        <v>3.5353293871266964</v>
      </c>
      <c r="H40" s="127">
        <v>3468</v>
      </c>
      <c r="I40" s="117">
        <f>(H40/H49)*100</f>
        <v>3.5779504162926736</v>
      </c>
      <c r="J40" s="127">
        <v>3493</v>
      </c>
      <c r="K40" s="443">
        <f>(J40/J49)*100</f>
        <v>3.6273949841632485</v>
      </c>
    </row>
    <row r="41" spans="1:11" ht="15">
      <c r="A41" s="444" t="s">
        <v>91</v>
      </c>
      <c r="B41" s="127">
        <v>3132</v>
      </c>
      <c r="C41" s="117">
        <f>(B41/B49)*100</f>
        <v>2.877327723217977</v>
      </c>
      <c r="D41" s="127">
        <v>3556</v>
      </c>
      <c r="E41" s="117">
        <f>(D41/D49)*100</f>
        <v>3.1425364758698096</v>
      </c>
      <c r="F41" s="127">
        <v>2907</v>
      </c>
      <c r="G41" s="117">
        <f>(F41/F49)*100</f>
        <v>2.7798762586901016</v>
      </c>
      <c r="H41" s="127">
        <v>2498</v>
      </c>
      <c r="I41" s="117">
        <f>(H41/H49)*100</f>
        <v>2.5771972721739043</v>
      </c>
      <c r="J41" s="127">
        <v>2838</v>
      </c>
      <c r="K41" s="443">
        <f>(J41/J49)*100</f>
        <v>2.947193519912768</v>
      </c>
    </row>
    <row r="42" spans="1:11" ht="15">
      <c r="A42" s="444" t="s">
        <v>100</v>
      </c>
      <c r="B42" s="127">
        <v>2870</v>
      </c>
      <c r="C42" s="117">
        <f>(B42/B49)*100</f>
        <v>2.6366317259372907</v>
      </c>
      <c r="D42" s="127">
        <v>3203</v>
      </c>
      <c r="E42" s="117">
        <f>(D42/D49)*100</f>
        <v>2.8305805208692347</v>
      </c>
      <c r="F42" s="127">
        <v>2675</v>
      </c>
      <c r="G42" s="117">
        <f>(F42/F49)*100</f>
        <v>2.558021669073279</v>
      </c>
      <c r="H42" s="127">
        <v>3324</v>
      </c>
      <c r="I42" s="117">
        <f>(H42/H49)*100</f>
        <v>3.42938500108329</v>
      </c>
      <c r="J42" s="127">
        <v>1851</v>
      </c>
      <c r="K42" s="443">
        <f>(J42/J49)*100</f>
        <v>1.922218183706319</v>
      </c>
    </row>
    <row r="43" spans="1:11" ht="15">
      <c r="A43" s="118" t="s">
        <v>99</v>
      </c>
      <c r="B43" s="127">
        <v>1942</v>
      </c>
      <c r="C43" s="117">
        <f>(B43/B49)*100</f>
        <v>1.7840901783171492</v>
      </c>
      <c r="D43" s="127">
        <v>1712</v>
      </c>
      <c r="E43" s="117">
        <f>(D43/D49)*100</f>
        <v>1.5129421953568933</v>
      </c>
      <c r="F43" s="127">
        <v>772</v>
      </c>
      <c r="G43" s="117">
        <f>(F43/F49)*100</f>
        <v>0.7382402723456342</v>
      </c>
      <c r="H43" s="127">
        <v>1912</v>
      </c>
      <c r="I43" s="117">
        <f>(H43/H49)*100</f>
        <v>1.9726185686134927</v>
      </c>
      <c r="J43" s="127">
        <v>1807</v>
      </c>
      <c r="K43" s="443">
        <f>(J43/J49)*100</f>
        <v>1.8765252609169738</v>
      </c>
    </row>
    <row r="44" spans="1:11" ht="15">
      <c r="A44" s="444" t="s">
        <v>138</v>
      </c>
      <c r="B44" s="127">
        <v>1651</v>
      </c>
      <c r="C44" s="117">
        <f>(B44/B49)*100</f>
        <v>1.5167522576733332</v>
      </c>
      <c r="D44" s="127">
        <v>1987</v>
      </c>
      <c r="E44" s="117">
        <f>(D44/D49)*100</f>
        <v>1.7559673727652731</v>
      </c>
      <c r="F44" s="127">
        <v>1468</v>
      </c>
      <c r="G44" s="117">
        <f>(F44/F49)*100</f>
        <v>1.4038040411961021</v>
      </c>
      <c r="H44" s="127">
        <v>1712</v>
      </c>
      <c r="I44" s="117">
        <f>(H44/H49)*100</f>
        <v>1.7662777141560144</v>
      </c>
      <c r="J44" s="127">
        <v>1374</v>
      </c>
      <c r="K44" s="443">
        <f>(J44/J49)*100</f>
        <v>1.4268653616490992</v>
      </c>
    </row>
    <row r="45" spans="1:11" ht="15">
      <c r="A45" s="444" t="s">
        <v>282</v>
      </c>
      <c r="B45" s="116">
        <v>1344</v>
      </c>
      <c r="C45" s="117">
        <f>(B45/B49)*100</f>
        <v>1.2347153448291701</v>
      </c>
      <c r="D45" s="116">
        <v>1374</v>
      </c>
      <c r="E45" s="117">
        <f>(D45/D49)*100</f>
        <v>1.2142421591240489</v>
      </c>
      <c r="F45" s="116">
        <v>1243</v>
      </c>
      <c r="G45" s="117">
        <f>(F45/F49)*100</f>
        <v>1.1886433400590974</v>
      </c>
      <c r="H45" s="116">
        <v>1200</v>
      </c>
      <c r="I45" s="117">
        <f>(H45/H49)*100</f>
        <v>1.23804512674487</v>
      </c>
      <c r="J45" s="116">
        <v>1236</v>
      </c>
      <c r="K45" s="443">
        <f>(J45/J49)*100</f>
        <v>1.2835557401734254</v>
      </c>
    </row>
    <row r="46" spans="1:11" ht="15" customHeight="1">
      <c r="A46" s="444" t="s">
        <v>137</v>
      </c>
      <c r="B46" s="127">
        <v>1103</v>
      </c>
      <c r="C46" s="117">
        <f>(B46/B49)*100</f>
        <v>1.0133117748114395</v>
      </c>
      <c r="D46" s="127">
        <v>1044</v>
      </c>
      <c r="E46" s="117">
        <f>(D46/D49)*100</f>
        <v>0.9226119462339935</v>
      </c>
      <c r="F46" s="127">
        <v>1826</v>
      </c>
      <c r="G46" s="117">
        <f>(F46/F49)*100</f>
        <v>1.7461486234496477</v>
      </c>
      <c r="H46" s="127">
        <v>1082</v>
      </c>
      <c r="I46" s="117">
        <f>(H46/H49)*100</f>
        <v>1.1163040226149576</v>
      </c>
      <c r="J46" s="127">
        <v>1309</v>
      </c>
      <c r="K46" s="443">
        <f>(J46/J49)*100</f>
        <v>1.3593644529830209</v>
      </c>
    </row>
    <row r="47" spans="1:11" ht="14.25" customHeight="1" hidden="1">
      <c r="A47" s="118"/>
      <c r="B47" s="127">
        <f>SUM(B32:B46)</f>
        <v>103715</v>
      </c>
      <c r="C47" s="118"/>
      <c r="D47" s="127">
        <f>SUM(D32:D46)</f>
        <v>106411</v>
      </c>
      <c r="E47" s="118"/>
      <c r="F47" s="127">
        <f>SUM(F32:F46)</f>
        <v>97392</v>
      </c>
      <c r="G47" s="118"/>
      <c r="H47" s="127">
        <f>SUM(H32:H46)</f>
        <v>90684</v>
      </c>
      <c r="I47" s="118"/>
      <c r="J47" s="127">
        <f>SUM(J32:J46)</f>
        <v>89346</v>
      </c>
      <c r="K47" s="444"/>
    </row>
    <row r="48" spans="1:11" ht="15">
      <c r="A48" s="454" t="s">
        <v>93</v>
      </c>
      <c r="B48" s="120">
        <f>B49-B47</f>
        <v>5136</v>
      </c>
      <c r="C48" s="119">
        <f>(B48/B49)*100</f>
        <v>4.718376496311471</v>
      </c>
      <c r="D48" s="120">
        <f>D49-D47</f>
        <v>6746</v>
      </c>
      <c r="E48" s="119">
        <f>(D48/D49)*100</f>
        <v>5.961628533807011</v>
      </c>
      <c r="F48" s="120">
        <f>F49-F47</f>
        <v>7181</v>
      </c>
      <c r="G48" s="119">
        <f>(F48/F49)*100</f>
        <v>6.866973310510362</v>
      </c>
      <c r="H48" s="120">
        <f>H49-H47</f>
        <v>6243</v>
      </c>
      <c r="I48" s="119">
        <f>(H48/H49)*100</f>
        <v>6.440929771890186</v>
      </c>
      <c r="J48" s="120">
        <f>J49-J47</f>
        <v>6949</v>
      </c>
      <c r="K48" s="445">
        <f>(J48/J49)*100</f>
        <v>7.216366374162729</v>
      </c>
    </row>
    <row r="49" spans="1:11" ht="18" customHeight="1">
      <c r="A49" s="455" t="s">
        <v>2</v>
      </c>
      <c r="B49" s="336">
        <v>108851</v>
      </c>
      <c r="C49" s="335">
        <f>SUM(C32:C48)</f>
        <v>100</v>
      </c>
      <c r="D49" s="336">
        <v>113157</v>
      </c>
      <c r="E49" s="335">
        <f>SUM(E32:E48)</f>
        <v>100</v>
      </c>
      <c r="F49" s="336">
        <v>104573</v>
      </c>
      <c r="G49" s="335">
        <f>SUM(G32:G48)</f>
        <v>99.99999999999999</v>
      </c>
      <c r="H49" s="336">
        <v>96927</v>
      </c>
      <c r="I49" s="335">
        <f>SUM(I32:I48)</f>
        <v>100</v>
      </c>
      <c r="J49" s="336">
        <v>96295</v>
      </c>
      <c r="K49" s="447">
        <f>SUM(K32:K48)</f>
        <v>99.99999999999999</v>
      </c>
    </row>
    <row r="50" spans="1:11" ht="15" customHeight="1">
      <c r="A50" s="242" t="s">
        <v>142</v>
      </c>
      <c r="B50" s="113"/>
      <c r="C50" s="113"/>
      <c r="D50" s="34"/>
      <c r="E50" s="34"/>
      <c r="F50" s="34"/>
      <c r="G50" s="34"/>
      <c r="H50" s="32"/>
      <c r="I50" s="33"/>
      <c r="J50" s="32"/>
      <c r="K50" s="33"/>
    </row>
    <row r="51" spans="1:11" ht="12.75" customHeight="1">
      <c r="A51" s="205"/>
      <c r="B51" s="113"/>
      <c r="C51" s="113"/>
      <c r="D51" s="34"/>
      <c r="E51" s="34"/>
      <c r="F51" s="34"/>
      <c r="G51" s="34"/>
      <c r="H51" s="32"/>
      <c r="I51" s="33"/>
      <c r="J51" s="32"/>
      <c r="K51" s="33"/>
    </row>
    <row r="52" spans="1:11" ht="20.25" customHeight="1">
      <c r="A52" s="596" t="s">
        <v>334</v>
      </c>
      <c r="B52" s="597"/>
      <c r="C52" s="597"/>
      <c r="D52" s="597"/>
      <c r="E52" s="597"/>
      <c r="F52" s="597"/>
      <c r="G52" s="597"/>
      <c r="H52" s="597"/>
      <c r="I52" s="597"/>
      <c r="J52" s="597"/>
      <c r="K52" s="598"/>
    </row>
    <row r="53" spans="1:11" ht="15" customHeight="1">
      <c r="A53" s="599" t="s">
        <v>87</v>
      </c>
      <c r="B53" s="595" t="s">
        <v>309</v>
      </c>
      <c r="C53" s="595"/>
      <c r="D53" s="595" t="s">
        <v>281</v>
      </c>
      <c r="E53" s="595"/>
      <c r="F53" s="340" t="s">
        <v>226</v>
      </c>
      <c r="G53" s="340"/>
      <c r="H53" s="340" t="s">
        <v>218</v>
      </c>
      <c r="I53" s="340"/>
      <c r="J53" s="340" t="s">
        <v>209</v>
      </c>
      <c r="K53" s="341"/>
    </row>
    <row r="54" spans="1:11" ht="15" customHeight="1">
      <c r="A54" s="599"/>
      <c r="B54" s="109" t="s">
        <v>126</v>
      </c>
      <c r="C54" s="109" t="s">
        <v>88</v>
      </c>
      <c r="D54" s="109" t="s">
        <v>126</v>
      </c>
      <c r="E54" s="109" t="s">
        <v>88</v>
      </c>
      <c r="F54" s="109" t="s">
        <v>126</v>
      </c>
      <c r="G54" s="109" t="s">
        <v>88</v>
      </c>
      <c r="H54" s="109" t="s">
        <v>126</v>
      </c>
      <c r="I54" s="109" t="s">
        <v>88</v>
      </c>
      <c r="J54" s="109" t="s">
        <v>126</v>
      </c>
      <c r="K54" s="451" t="s">
        <v>88</v>
      </c>
    </row>
    <row r="55" spans="1:11" ht="15" customHeight="1">
      <c r="A55" s="452" t="s">
        <v>98</v>
      </c>
      <c r="B55" s="114">
        <v>20085</v>
      </c>
      <c r="C55" s="115">
        <f>(B55/B72)*100</f>
        <v>44.977158724471515</v>
      </c>
      <c r="D55" s="114">
        <v>20330</v>
      </c>
      <c r="E55" s="115">
        <f>(D55/D72)*100</f>
        <v>46.12278234039657</v>
      </c>
      <c r="F55" s="114">
        <v>19720</v>
      </c>
      <c r="G55" s="115">
        <f>(F55/F72)*100</f>
        <v>46.12326043737575</v>
      </c>
      <c r="H55" s="114">
        <v>19131.83</v>
      </c>
      <c r="I55" s="115">
        <f>(H55/H72)*100</f>
        <v>46.657310084136085</v>
      </c>
      <c r="J55" s="114">
        <v>18389.9</v>
      </c>
      <c r="K55" s="453">
        <f>(J55/J72)*100</f>
        <v>46.42038570274637</v>
      </c>
    </row>
    <row r="56" spans="1:11" ht="15" customHeight="1">
      <c r="A56" s="118" t="s">
        <v>90</v>
      </c>
      <c r="B56" s="127">
        <v>3584</v>
      </c>
      <c r="C56" s="117">
        <f>(B56/B72)*100</f>
        <v>8.025797205302759</v>
      </c>
      <c r="D56" s="127">
        <v>3584</v>
      </c>
      <c r="E56" s="117">
        <f>(D56/D72)*100</f>
        <v>8.131040428331595</v>
      </c>
      <c r="F56" s="127">
        <v>3333</v>
      </c>
      <c r="G56" s="117">
        <f>(F56/F72)*100</f>
        <v>7.79557946439013</v>
      </c>
      <c r="H56" s="127">
        <v>3333</v>
      </c>
      <c r="I56" s="117">
        <f>(H56/H72)*100</f>
        <v>8.128277039385441</v>
      </c>
      <c r="J56" s="127">
        <v>3333</v>
      </c>
      <c r="K56" s="443">
        <f>(J56/J72)*100</f>
        <v>8.413267366720516</v>
      </c>
    </row>
    <row r="57" spans="1:11" ht="15" customHeight="1">
      <c r="A57" s="118" t="s">
        <v>100</v>
      </c>
      <c r="B57" s="127">
        <v>3383</v>
      </c>
      <c r="C57" s="117">
        <f>(B57/B72)*100</f>
        <v>7.575689716947331</v>
      </c>
      <c r="D57" s="127">
        <v>3383</v>
      </c>
      <c r="E57" s="117">
        <f>(D57/D72)*100</f>
        <v>7.675030627523935</v>
      </c>
      <c r="F57" s="127">
        <v>3383</v>
      </c>
      <c r="G57" s="117">
        <f>(F57/F72)*100</f>
        <v>7.912524850894632</v>
      </c>
      <c r="H57" s="127">
        <v>3253</v>
      </c>
      <c r="I57" s="117">
        <f>(H57/H72)*100</f>
        <v>7.933178880624315</v>
      </c>
      <c r="J57" s="127">
        <v>3089</v>
      </c>
      <c r="K57" s="443">
        <f>(J57/J72)*100</f>
        <v>7.797354604200322</v>
      </c>
    </row>
    <row r="58" spans="1:11" ht="15" customHeight="1">
      <c r="A58" s="118" t="s">
        <v>91</v>
      </c>
      <c r="B58" s="127">
        <v>2354</v>
      </c>
      <c r="C58" s="117">
        <f>(B58/B72)*100</f>
        <v>5.271408097456109</v>
      </c>
      <c r="D58" s="127">
        <v>2354</v>
      </c>
      <c r="E58" s="117">
        <f>(D58/D72)*100</f>
        <v>5.340532692045919</v>
      </c>
      <c r="F58" s="127">
        <v>2354</v>
      </c>
      <c r="G58" s="117">
        <f>(F58/F72)*100</f>
        <v>5.505788796631973</v>
      </c>
      <c r="H58" s="127">
        <v>2239</v>
      </c>
      <c r="I58" s="117">
        <f>(H58/H72)*100</f>
        <v>5.460309718327033</v>
      </c>
      <c r="J58" s="127">
        <v>2200</v>
      </c>
      <c r="K58" s="443">
        <f>(J58/J72)*100</f>
        <v>5.553311793214863</v>
      </c>
    </row>
    <row r="59" spans="1:11" ht="15" customHeight="1">
      <c r="A59" s="118" t="s">
        <v>92</v>
      </c>
      <c r="B59" s="127">
        <v>1917</v>
      </c>
      <c r="C59" s="117">
        <f>(B59/B72)*100</f>
        <v>4.292816194912217</v>
      </c>
      <c r="D59" s="127">
        <v>1917</v>
      </c>
      <c r="E59" s="117">
        <f>(D59/D72)*100</f>
        <v>4.349108398747674</v>
      </c>
      <c r="F59" s="127">
        <v>1829</v>
      </c>
      <c r="G59" s="117">
        <f>(F59/F72)*100</f>
        <v>4.277862238334698</v>
      </c>
      <c r="H59" s="127">
        <v>1725</v>
      </c>
      <c r="I59" s="117">
        <f>(H59/H72)*100</f>
        <v>4.206804048286794</v>
      </c>
      <c r="J59" s="127">
        <v>1605</v>
      </c>
      <c r="K59" s="443">
        <f>(J59/J72)*100</f>
        <v>4.05139337641357</v>
      </c>
    </row>
    <row r="60" spans="1:11" ht="15" customHeight="1">
      <c r="A60" s="118" t="s">
        <v>198</v>
      </c>
      <c r="B60" s="127">
        <v>1583</v>
      </c>
      <c r="C60" s="117">
        <f>(B60/B72)*100</f>
        <v>3.5448763883912577</v>
      </c>
      <c r="D60" s="127">
        <v>1583</v>
      </c>
      <c r="E60" s="117">
        <f>(D60/D72)*100</f>
        <v>3.5913607695448975</v>
      </c>
      <c r="F60" s="127">
        <v>1583</v>
      </c>
      <c r="G60" s="117">
        <f>(F60/F72)*100</f>
        <v>3.702490936732546</v>
      </c>
      <c r="H60" s="127">
        <v>1302</v>
      </c>
      <c r="I60" s="117">
        <f>(H60/H72)*100</f>
        <v>3.1752225338373368</v>
      </c>
      <c r="J60" s="127">
        <v>1068</v>
      </c>
      <c r="K60" s="443">
        <f>(J60/J72)*100</f>
        <v>2.6958804523424877</v>
      </c>
    </row>
    <row r="61" spans="1:11" ht="15" customHeight="1">
      <c r="A61" s="118" t="s">
        <v>89</v>
      </c>
      <c r="B61" s="127">
        <v>1439</v>
      </c>
      <c r="C61" s="117">
        <f>(B61/B72)*100</f>
        <v>3.2224113221067716</v>
      </c>
      <c r="D61" s="127">
        <v>1439</v>
      </c>
      <c r="E61" s="117">
        <f>(D61/D72)*100</f>
        <v>3.264667180906575</v>
      </c>
      <c r="F61" s="127">
        <v>1439</v>
      </c>
      <c r="G61" s="117">
        <f>(F61/F72)*100</f>
        <v>3.3656882235995793</v>
      </c>
      <c r="H61" s="127">
        <v>1308</v>
      </c>
      <c r="I61" s="117">
        <f>(H61/H72)*100</f>
        <v>3.1898548957444213</v>
      </c>
      <c r="J61" s="127">
        <v>1270</v>
      </c>
      <c r="K61" s="443">
        <f>(J61/J72)*100</f>
        <v>3.205775444264943</v>
      </c>
    </row>
    <row r="62" spans="1:11" ht="15" customHeight="1">
      <c r="A62" s="118" t="s">
        <v>158</v>
      </c>
      <c r="B62" s="116">
        <v>345</v>
      </c>
      <c r="C62" s="117">
        <f>(B62/B72)*100</f>
        <v>0.772572554639914</v>
      </c>
      <c r="D62" s="116">
        <v>345</v>
      </c>
      <c r="E62" s="117">
        <f>(D62/D72)*100</f>
        <v>0.7827033894459821</v>
      </c>
      <c r="F62" s="116">
        <v>345</v>
      </c>
      <c r="G62" s="117">
        <f>(F62/F72)*100</f>
        <v>0.8069231668810666</v>
      </c>
      <c r="H62" s="116">
        <v>345</v>
      </c>
      <c r="I62" s="117">
        <f>(H62/H72)*100</f>
        <v>0.8413608096573589</v>
      </c>
      <c r="J62" s="116">
        <v>307</v>
      </c>
      <c r="K62" s="443">
        <f>(J62/J72)*100</f>
        <v>0.7749394184168013</v>
      </c>
    </row>
    <row r="63" spans="1:11" ht="15" customHeight="1">
      <c r="A63" s="118" t="s">
        <v>94</v>
      </c>
      <c r="B63" s="127">
        <v>340</v>
      </c>
      <c r="C63" s="117">
        <f>(B63/B72)*100</f>
        <v>0.7613758509494805</v>
      </c>
      <c r="D63" s="127">
        <v>340</v>
      </c>
      <c r="E63" s="117">
        <f>(D63/D72)*100</f>
        <v>0.771359862062707</v>
      </c>
      <c r="F63" s="127">
        <v>340</v>
      </c>
      <c r="G63" s="117">
        <f>(F63/F72)*100</f>
        <v>0.7952286282306162</v>
      </c>
      <c r="H63" s="127">
        <v>340</v>
      </c>
      <c r="I63" s="117">
        <f>(H63/H72)*100</f>
        <v>0.8291671747347884</v>
      </c>
      <c r="J63" s="127">
        <v>320</v>
      </c>
      <c r="K63" s="443">
        <f>(J63/J72)*100</f>
        <v>0.8077544426494345</v>
      </c>
    </row>
    <row r="64" spans="1:11" ht="15" customHeight="1">
      <c r="A64" s="444" t="s">
        <v>99</v>
      </c>
      <c r="B64" s="127">
        <v>317</v>
      </c>
      <c r="C64" s="117">
        <f>(B64/B72)*100</f>
        <v>0.7098710139734862</v>
      </c>
      <c r="D64" s="127">
        <v>317</v>
      </c>
      <c r="E64" s="117">
        <f>(D64/D72)*100</f>
        <v>0.7191796360996415</v>
      </c>
      <c r="F64" s="127">
        <v>317</v>
      </c>
      <c r="G64" s="117">
        <f>(F64/F72)*100</f>
        <v>0.7414337504385452</v>
      </c>
      <c r="H64" s="127">
        <v>317</v>
      </c>
      <c r="I64" s="117">
        <f>(H64/H72)*100</f>
        <v>0.7730764540909646</v>
      </c>
      <c r="J64" s="127">
        <v>317</v>
      </c>
      <c r="K64" s="443">
        <f>(J64/J72)*100</f>
        <v>0.8001817447495961</v>
      </c>
    </row>
    <row r="65" spans="1:11" ht="15" customHeight="1">
      <c r="A65" s="444" t="s">
        <v>137</v>
      </c>
      <c r="B65" s="127">
        <v>275</v>
      </c>
      <c r="C65" s="117">
        <f>(B65/B72)*100</f>
        <v>0.6158187029738446</v>
      </c>
      <c r="D65" s="127">
        <v>275</v>
      </c>
      <c r="E65" s="117">
        <f>(D65/D72)*100</f>
        <v>0.6238940060801307</v>
      </c>
      <c r="F65" s="127">
        <v>271</v>
      </c>
      <c r="G65" s="117">
        <f>(F65/F72)*100</f>
        <v>0.633843994854403</v>
      </c>
      <c r="H65" s="127">
        <v>275</v>
      </c>
      <c r="I65" s="117">
        <f>(H65/H72)*100</f>
        <v>0.670649920741373</v>
      </c>
      <c r="J65" s="127">
        <v>232</v>
      </c>
      <c r="K65" s="443">
        <f>(J65/J72)*100</f>
        <v>0.58562197092084</v>
      </c>
    </row>
    <row r="66" spans="1:11" ht="15" customHeight="1">
      <c r="A66" s="444" t="s">
        <v>282</v>
      </c>
      <c r="B66" s="127">
        <v>251</v>
      </c>
      <c r="C66" s="117">
        <f>(B66/B72)*100</f>
        <v>0.5620745252597635</v>
      </c>
      <c r="D66" s="127">
        <v>251</v>
      </c>
      <c r="E66" s="117">
        <f>(D66/D72)*100</f>
        <v>0.5694450746404102</v>
      </c>
      <c r="F66" s="127">
        <v>270</v>
      </c>
      <c r="G66" s="117">
        <f>(F66/F72)*100</f>
        <v>0.631505087124313</v>
      </c>
      <c r="H66" s="127">
        <v>282</v>
      </c>
      <c r="I66" s="117">
        <f>(H66/H72)*100</f>
        <v>0.6877210096329716</v>
      </c>
      <c r="J66" s="127">
        <v>229</v>
      </c>
      <c r="K66" s="443">
        <f>(J66/J72)*100</f>
        <v>0.5780492730210016</v>
      </c>
    </row>
    <row r="67" spans="1:11" ht="15" customHeight="1">
      <c r="A67" s="444" t="s">
        <v>101</v>
      </c>
      <c r="B67" s="127">
        <v>250</v>
      </c>
      <c r="C67" s="117">
        <f>(B67/B72)*100</f>
        <v>0.5598351845216768</v>
      </c>
      <c r="D67" s="127">
        <v>250</v>
      </c>
      <c r="E67" s="117">
        <f>(D67/D72)*100</f>
        <v>0.5671763691637551</v>
      </c>
      <c r="F67" s="127">
        <v>250</v>
      </c>
      <c r="G67" s="117">
        <f>(F67/F72)*100</f>
        <v>0.584726932522512</v>
      </c>
      <c r="H67" s="127">
        <v>250</v>
      </c>
      <c r="I67" s="117">
        <f>(H67/H72)*100</f>
        <v>0.6096817461285209</v>
      </c>
      <c r="J67" s="127">
        <v>250</v>
      </c>
      <c r="K67" s="443">
        <f>(J67/J72)*100</f>
        <v>0.6310581583198707</v>
      </c>
    </row>
    <row r="68" spans="1:11" ht="15" customHeight="1">
      <c r="A68" s="118" t="s">
        <v>138</v>
      </c>
      <c r="B68" s="127">
        <v>204</v>
      </c>
      <c r="C68" s="117">
        <f>(B68/B72)*100</f>
        <v>0.4568255105696883</v>
      </c>
      <c r="D68" s="127">
        <v>204</v>
      </c>
      <c r="E68" s="117">
        <f>(D68/D72)*100</f>
        <v>0.4628159172376242</v>
      </c>
      <c r="F68" s="127">
        <v>202</v>
      </c>
      <c r="G68" s="117">
        <f>(F68/F72)*100</f>
        <v>0.47245936147818973</v>
      </c>
      <c r="H68" s="127">
        <v>199</v>
      </c>
      <c r="I68" s="117">
        <f>(H68/H72)*100</f>
        <v>0.4853066699183026</v>
      </c>
      <c r="J68" s="127">
        <v>197</v>
      </c>
      <c r="K68" s="443">
        <f>(J68/J72)*100</f>
        <v>0.49727382875605813</v>
      </c>
    </row>
    <row r="69" spans="1:11" ht="15" customHeight="1">
      <c r="A69" s="444" t="s">
        <v>280</v>
      </c>
      <c r="B69" s="127">
        <v>140</v>
      </c>
      <c r="C69" s="117">
        <f>(B69/B72)*100</f>
        <v>0.313507703332139</v>
      </c>
      <c r="D69" s="127">
        <v>140</v>
      </c>
      <c r="E69" s="117">
        <f>(D69/D72)*100</f>
        <v>0.3176187667317029</v>
      </c>
      <c r="F69" s="127">
        <v>140</v>
      </c>
      <c r="G69" s="117">
        <f>(F69/F72)*100</f>
        <v>0.3274470822126067</v>
      </c>
      <c r="H69" s="127">
        <v>140</v>
      </c>
      <c r="I69" s="117">
        <f>(H69/H72)*100</f>
        <v>0.3414217778319717</v>
      </c>
      <c r="J69" s="127">
        <v>140</v>
      </c>
      <c r="K69" s="443">
        <f>(J69/J72)*100</f>
        <v>0.3533925686591276</v>
      </c>
    </row>
    <row r="70" spans="1:11" ht="15" customHeight="1" hidden="1">
      <c r="A70" s="118"/>
      <c r="B70" s="127">
        <f>SUM(B55:B69)</f>
        <v>36467</v>
      </c>
      <c r="C70" s="117"/>
      <c r="D70" s="127">
        <f>SUM(D55:D69)</f>
        <v>36712</v>
      </c>
      <c r="E70" s="117"/>
      <c r="F70" s="127">
        <f>SUM(F55:F69)</f>
        <v>35776</v>
      </c>
      <c r="G70" s="117"/>
      <c r="H70" s="127">
        <f>SUM(H55:H69)</f>
        <v>34439.83</v>
      </c>
      <c r="I70" s="117"/>
      <c r="J70" s="127">
        <f>SUM(J55:J69)</f>
        <v>32946.9</v>
      </c>
      <c r="K70" s="443"/>
    </row>
    <row r="71" spans="1:11" ht="15" customHeight="1">
      <c r="A71" s="454" t="s">
        <v>93</v>
      </c>
      <c r="B71" s="120">
        <f>B72-B70</f>
        <v>8189</v>
      </c>
      <c r="C71" s="119">
        <f>(B71/B72)*100</f>
        <v>18.337961304192046</v>
      </c>
      <c r="D71" s="120">
        <f>D72-D70</f>
        <v>7366</v>
      </c>
      <c r="E71" s="119">
        <f>(D71/D72)*100</f>
        <v>16.711284541040882</v>
      </c>
      <c r="F71" s="120">
        <f>F72-F70</f>
        <v>6979</v>
      </c>
      <c r="G71" s="119">
        <f>(F71/F72)*100</f>
        <v>16.323237048298445</v>
      </c>
      <c r="H71" s="120">
        <f>H72-H70</f>
        <v>6565.169999999998</v>
      </c>
      <c r="I71" s="119">
        <f>(H71/H72)*100</f>
        <v>16.01065723692232</v>
      </c>
      <c r="J71" s="120">
        <f>J72-J70</f>
        <v>6669.0999999999985</v>
      </c>
      <c r="K71" s="445">
        <f>(J71/J72)*100</f>
        <v>16.834359854604198</v>
      </c>
    </row>
    <row r="72" spans="1:11" ht="18" customHeight="1">
      <c r="A72" s="446" t="s">
        <v>2</v>
      </c>
      <c r="B72" s="334">
        <v>44656</v>
      </c>
      <c r="C72" s="335">
        <f>SUM(C55:C71)</f>
        <v>99.99999999999997</v>
      </c>
      <c r="D72" s="334">
        <v>44078</v>
      </c>
      <c r="E72" s="335">
        <f>SUM(E55:E71)</f>
        <v>99.99999999999999</v>
      </c>
      <c r="F72" s="334">
        <v>42755</v>
      </c>
      <c r="G72" s="335">
        <f>SUM(G55:G71)</f>
        <v>99.99999999999997</v>
      </c>
      <c r="H72" s="334">
        <v>41005</v>
      </c>
      <c r="I72" s="335">
        <f>SUM(I55:I71)</f>
        <v>100</v>
      </c>
      <c r="J72" s="334">
        <v>39616</v>
      </c>
      <c r="K72" s="447">
        <f>SUM(K55:K71)</f>
        <v>100.00000000000004</v>
      </c>
    </row>
    <row r="73" spans="1:5" ht="15" customHeight="1">
      <c r="A73" s="242" t="s">
        <v>143</v>
      </c>
      <c r="B73" s="113"/>
      <c r="C73" s="113"/>
      <c r="D73" s="35"/>
      <c r="E73" s="35"/>
    </row>
    <row r="74" spans="1:11" ht="12.75" customHeight="1">
      <c r="A74" s="205"/>
      <c r="B74"/>
      <c r="C74"/>
      <c r="D74" s="3"/>
      <c r="E74" s="3"/>
      <c r="F74" s="108"/>
      <c r="G74" s="108"/>
      <c r="H74" s="108"/>
      <c r="I74" s="108"/>
      <c r="J74" s="108"/>
      <c r="K74" s="108"/>
    </row>
    <row r="75" spans="1:11" ht="15">
      <c r="A75"/>
      <c r="B75"/>
      <c r="C75"/>
      <c r="D75" s="43"/>
      <c r="E75" s="108"/>
      <c r="F75" s="108"/>
      <c r="G75" s="108"/>
      <c r="H75" s="108"/>
      <c r="I75" s="108"/>
      <c r="J75" s="108"/>
      <c r="K75" s="108"/>
    </row>
    <row r="76" spans="1:4" ht="15">
      <c r="A76"/>
      <c r="B76"/>
      <c r="C76"/>
      <c r="D76" s="108"/>
    </row>
  </sheetData>
  <mergeCells count="16">
    <mergeCell ref="A29:K29"/>
    <mergeCell ref="A30:A31"/>
    <mergeCell ref="D30:E30"/>
    <mergeCell ref="B30:C30"/>
    <mergeCell ref="A7:A8"/>
    <mergeCell ref="D7:E7"/>
    <mergeCell ref="B7:C7"/>
    <mergeCell ref="A1:K1"/>
    <mergeCell ref="A2:K2"/>
    <mergeCell ref="A4:K4"/>
    <mergeCell ref="A6:K6"/>
    <mergeCell ref="A3:K3"/>
    <mergeCell ref="B53:C53"/>
    <mergeCell ref="D53:E53"/>
    <mergeCell ref="A52:K52"/>
    <mergeCell ref="A53:A54"/>
  </mergeCells>
  <printOptions horizontalCentered="1"/>
  <pageMargins left="0.11811023622047245" right="0.11811023622047245" top="0.1968503937007874" bottom="0.1968503937007874" header="0.31496062992125984" footer="0.3937007874015748"/>
  <pageSetup horizontalDpi="300" verticalDpi="300" orientation="portrait" paperSize="9" scale="78" r:id="rId1"/>
  <ignoredErrors>
    <ignoredError sqref="C25 B56:B71 D50:D52 D24:D25 H23:H25 C27:C30 A47:A50 B50:B52 H47:H48 K23:K29 C49:C71 D54:K71 B9 J27:J29 F23:F25 I23:I29 H27:H29 J23:J25 G23:G29 F27:F29 E23:E29 D8:D9 C17:C20 D27:D29 B54 F8:F10 J8:J13 H8:H13 F13 D14 A15 B27:B29 E47:E52 H50:H52 F50:F52 J50:J52 G47:G52 F47:F48 I47:I52 K47:K52 J47:J48 A53:A71 E17:G20 I17:K20 A17:A20 H18:H20 A22:A27 E22:K22 C22:C23 D31:K31 A30:A31 B47:D48 K15 F15 I15 J15 G15 E15 C15 C9:C14 E8:E14 G8:G14 I8:I14 K8:K14 A7:A14 H15" formula="1"/>
    <ignoredError sqref="D7:K7 C7 C24 C26 B31 C31 B24:B25 B8 C8 D53:K53 D30:K30" numberStoredAsText="1" formula="1"/>
    <ignoredError sqref="B7 B30 B5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B66"/>
  <sheetViews>
    <sheetView zoomScaleSheetLayoutView="75" workbookViewId="0" topLeftCell="A40">
      <selection activeCell="A48" sqref="A48"/>
    </sheetView>
  </sheetViews>
  <sheetFormatPr defaultColWidth="9.140625" defaultRowHeight="12.75"/>
  <cols>
    <col min="1" max="1" width="115.28125" style="20" customWidth="1"/>
    <col min="2" max="2" width="2.421875" style="20" hidden="1" customWidth="1"/>
    <col min="3" max="16384" width="9.140625" style="20" customWidth="1"/>
  </cols>
  <sheetData>
    <row r="1" spans="1:2" ht="19.5" customHeight="1">
      <c r="A1" s="202" t="s">
        <v>77</v>
      </c>
      <c r="B1" s="203"/>
    </row>
    <row r="2" spans="1:2" ht="19.5" customHeight="1">
      <c r="A2" s="459" t="s">
        <v>129</v>
      </c>
      <c r="B2" s="459"/>
    </row>
    <row r="3" spans="1:2" ht="19.5" customHeight="1">
      <c r="A3" s="202" t="s">
        <v>132</v>
      </c>
      <c r="B3" s="203"/>
    </row>
    <row r="4" spans="1:2" ht="19.5" customHeight="1">
      <c r="A4" s="263"/>
      <c r="B4" s="21"/>
    </row>
    <row r="5" spans="1:2" ht="19.5" customHeight="1">
      <c r="A5" s="263"/>
      <c r="B5" s="21"/>
    </row>
    <row r="6" spans="1:2" s="24" customFormat="1" ht="19.5" customHeight="1">
      <c r="A6" s="22" t="s">
        <v>314</v>
      </c>
      <c r="B6" s="210"/>
    </row>
    <row r="7" spans="1:2" s="24" customFormat="1" ht="19.5" customHeight="1">
      <c r="A7" s="22" t="s">
        <v>275</v>
      </c>
      <c r="B7" s="210"/>
    </row>
    <row r="8" spans="1:2" s="24" customFormat="1" ht="19.5" customHeight="1">
      <c r="A8" s="22" t="s">
        <v>316</v>
      </c>
      <c r="B8" s="211"/>
    </row>
    <row r="9" spans="1:2" s="24" customFormat="1" ht="19.5" customHeight="1">
      <c r="A9" s="22" t="s">
        <v>386</v>
      </c>
      <c r="B9" s="211"/>
    </row>
    <row r="10" spans="1:2" s="24" customFormat="1" ht="19.5" customHeight="1">
      <c r="A10" s="22"/>
      <c r="B10" s="210"/>
    </row>
    <row r="11" spans="1:2" s="24" customFormat="1" ht="19.5" customHeight="1">
      <c r="A11" s="22"/>
      <c r="B11" s="210"/>
    </row>
    <row r="12" spans="1:2" s="24" customFormat="1" ht="19.5" customHeight="1">
      <c r="A12" s="22"/>
      <c r="B12" s="210"/>
    </row>
    <row r="13" spans="1:2" s="24" customFormat="1" ht="19.5" customHeight="1">
      <c r="A13" s="22"/>
      <c r="B13" s="211"/>
    </row>
    <row r="14" spans="1:2" s="24" customFormat="1" ht="19.5" customHeight="1">
      <c r="A14" s="22"/>
      <c r="B14" s="211"/>
    </row>
    <row r="15" spans="1:2" s="24" customFormat="1" ht="19.5" customHeight="1">
      <c r="A15" s="22"/>
      <c r="B15" s="211"/>
    </row>
    <row r="16" spans="1:2" s="24" customFormat="1" ht="19.5" customHeight="1">
      <c r="A16" s="22"/>
      <c r="B16" s="210"/>
    </row>
    <row r="17" spans="1:2" s="24" customFormat="1" ht="19.5" customHeight="1">
      <c r="A17" s="472" t="s">
        <v>76</v>
      </c>
      <c r="B17" s="212"/>
    </row>
    <row r="18" spans="1:2" s="24" customFormat="1" ht="19.5" customHeight="1">
      <c r="A18" s="472"/>
      <c r="B18" s="212"/>
    </row>
    <row r="19" spans="1:2" s="24" customFormat="1" ht="19.5" customHeight="1">
      <c r="A19" s="25" t="s">
        <v>139</v>
      </c>
      <c r="B19" s="213"/>
    </row>
    <row r="20" spans="1:2" s="24" customFormat="1" ht="19.5" customHeight="1">
      <c r="A20" s="25"/>
      <c r="B20" s="213"/>
    </row>
    <row r="21" spans="1:2" s="24" customFormat="1" ht="19.5" customHeight="1">
      <c r="A21" s="22"/>
      <c r="B21" s="213"/>
    </row>
    <row r="22" spans="1:2" s="24" customFormat="1" ht="19.5" customHeight="1">
      <c r="A22" s="25" t="s">
        <v>78</v>
      </c>
      <c r="B22" s="213"/>
    </row>
    <row r="23" spans="1:2" s="24" customFormat="1" ht="19.5" customHeight="1">
      <c r="A23" s="22"/>
      <c r="B23" s="213"/>
    </row>
    <row r="24" spans="1:2" s="24" customFormat="1" ht="19.5" customHeight="1">
      <c r="A24" s="209" t="s">
        <v>206</v>
      </c>
      <c r="B24" s="213"/>
    </row>
    <row r="25" spans="1:2" s="24" customFormat="1" ht="19.5" customHeight="1">
      <c r="A25" s="209"/>
      <c r="B25" s="213"/>
    </row>
    <row r="26" spans="1:2" s="24" customFormat="1" ht="19.5" customHeight="1">
      <c r="A26" s="209" t="s">
        <v>220</v>
      </c>
      <c r="B26" s="213"/>
    </row>
    <row r="27" spans="1:2" s="24" customFormat="1" ht="19.5" customHeight="1">
      <c r="A27" s="209" t="s">
        <v>205</v>
      </c>
      <c r="B27" s="213"/>
    </row>
    <row r="28" spans="1:2" s="24" customFormat="1" ht="19.5" customHeight="1">
      <c r="A28" s="209" t="s">
        <v>207</v>
      </c>
      <c r="B28" s="213"/>
    </row>
    <row r="29" spans="1:2" s="24" customFormat="1" ht="19.5" customHeight="1">
      <c r="A29" s="22" t="s">
        <v>159</v>
      </c>
      <c r="B29" s="213"/>
    </row>
    <row r="30" spans="1:2" s="24" customFormat="1" ht="19.5" customHeight="1">
      <c r="A30" s="22" t="s">
        <v>204</v>
      </c>
      <c r="B30" s="213"/>
    </row>
    <row r="31" spans="1:2" s="24" customFormat="1" ht="19.5" customHeight="1">
      <c r="A31" s="22" t="s">
        <v>160</v>
      </c>
      <c r="B31" s="213"/>
    </row>
    <row r="32" spans="1:2" s="24" customFormat="1" ht="19.5" customHeight="1">
      <c r="A32" s="22" t="s">
        <v>79</v>
      </c>
      <c r="B32" s="213"/>
    </row>
    <row r="33" spans="1:2" s="24" customFormat="1" ht="19.5" customHeight="1">
      <c r="A33" s="22"/>
      <c r="B33" s="213"/>
    </row>
    <row r="34" spans="1:2" s="24" customFormat="1" ht="19.5" customHeight="1">
      <c r="A34" s="22"/>
      <c r="B34" s="213"/>
    </row>
    <row r="35" spans="1:2" s="24" customFormat="1" ht="19.5" customHeight="1">
      <c r="A35" s="22"/>
      <c r="B35" s="213"/>
    </row>
    <row r="36" spans="1:2" s="24" customFormat="1" ht="19.5" customHeight="1">
      <c r="A36" s="214" t="s">
        <v>197</v>
      </c>
      <c r="B36" s="213"/>
    </row>
    <row r="37" spans="1:2" s="24" customFormat="1" ht="19.5" customHeight="1">
      <c r="A37" s="214" t="s">
        <v>140</v>
      </c>
      <c r="B37" s="213"/>
    </row>
    <row r="38" spans="1:2" s="24" customFormat="1" ht="19.5" customHeight="1">
      <c r="A38" s="214" t="s">
        <v>166</v>
      </c>
      <c r="B38" s="213"/>
    </row>
    <row r="39" spans="1:2" s="24" customFormat="1" ht="19.5" customHeight="1">
      <c r="A39" s="214" t="s">
        <v>269</v>
      </c>
      <c r="B39" s="213"/>
    </row>
    <row r="40" spans="1:2" s="24" customFormat="1" ht="19.5" customHeight="1">
      <c r="A40" s="214" t="s">
        <v>165</v>
      </c>
      <c r="B40" s="213"/>
    </row>
    <row r="41" spans="1:2" s="24" customFormat="1" ht="19.5" customHeight="1">
      <c r="A41" s="338" t="s">
        <v>328</v>
      </c>
      <c r="B41" s="213"/>
    </row>
    <row r="42" spans="1:2" s="24" customFormat="1" ht="19.5" customHeight="1">
      <c r="A42" s="214" t="s">
        <v>285</v>
      </c>
      <c r="B42" s="213"/>
    </row>
    <row r="43" spans="1:2" s="24" customFormat="1" ht="19.5" customHeight="1">
      <c r="A43" s="214"/>
      <c r="B43" s="213"/>
    </row>
    <row r="44" spans="1:2" s="24" customFormat="1" ht="19.5" customHeight="1">
      <c r="A44" s="214"/>
      <c r="B44" s="213"/>
    </row>
    <row r="45" spans="1:2" s="24" customFormat="1" ht="19.5" customHeight="1">
      <c r="A45" s="214"/>
      <c r="B45" s="213"/>
    </row>
    <row r="46" spans="1:2" s="24" customFormat="1" ht="19.5" customHeight="1">
      <c r="A46" s="214"/>
      <c r="B46" s="213"/>
    </row>
    <row r="47" ht="19.5" customHeight="1"/>
    <row r="48" spans="1:2" s="24" customFormat="1" ht="19.5" customHeight="1">
      <c r="A48" s="29" t="s">
        <v>80</v>
      </c>
      <c r="B48" s="27"/>
    </row>
    <row r="49" spans="1:2" s="24" customFormat="1" ht="19.5" customHeight="1">
      <c r="A49" s="458"/>
      <c r="B49" s="458"/>
    </row>
    <row r="50" spans="1:2" s="24" customFormat="1" ht="19.5" customHeight="1">
      <c r="A50" s="28" t="s">
        <v>325</v>
      </c>
      <c r="B50" s="23"/>
    </row>
    <row r="51" spans="1:2" s="24" customFormat="1" ht="19.5" customHeight="1">
      <c r="A51" s="28" t="s">
        <v>385</v>
      </c>
      <c r="B51" s="23"/>
    </row>
    <row r="52" spans="1:2" s="24" customFormat="1" ht="19.5" customHeight="1">
      <c r="A52" s="28" t="s">
        <v>311</v>
      </c>
      <c r="B52" s="23"/>
    </row>
    <row r="53" spans="1:2" s="24" customFormat="1" ht="19.5" customHeight="1">
      <c r="A53" s="28" t="s">
        <v>238</v>
      </c>
      <c r="B53" s="23"/>
    </row>
    <row r="54" spans="1:2" s="24" customFormat="1" ht="19.5" customHeight="1">
      <c r="A54" s="223" t="s">
        <v>231</v>
      </c>
      <c r="B54" s="23"/>
    </row>
    <row r="55" spans="1:2" s="24" customFormat="1" ht="19.5" customHeight="1">
      <c r="A55" s="28" t="s">
        <v>330</v>
      </c>
      <c r="B55" s="23"/>
    </row>
    <row r="56" spans="1:2" ht="19.5" customHeight="1">
      <c r="A56" s="28" t="s">
        <v>146</v>
      </c>
      <c r="B56" s="26"/>
    </row>
    <row r="57" spans="1:2" ht="19.5" customHeight="1">
      <c r="A57" s="28" t="s">
        <v>84</v>
      </c>
      <c r="B57" s="26"/>
    </row>
    <row r="58" spans="1:2" ht="19.5" customHeight="1">
      <c r="A58" s="28" t="s">
        <v>161</v>
      </c>
      <c r="B58" s="26"/>
    </row>
    <row r="59" spans="1:2" ht="19.5" customHeight="1">
      <c r="A59" s="28" t="s">
        <v>222</v>
      </c>
      <c r="B59" s="26"/>
    </row>
    <row r="60" spans="1:2" ht="19.5" customHeight="1">
      <c r="A60" s="28" t="s">
        <v>223</v>
      </c>
      <c r="B60" s="26"/>
    </row>
    <row r="61" spans="1:2" ht="19.5" customHeight="1">
      <c r="A61" s="28" t="s">
        <v>331</v>
      </c>
      <c r="B61" s="26"/>
    </row>
    <row r="62" spans="1:2" ht="19.5" customHeight="1">
      <c r="A62" s="28" t="s">
        <v>292</v>
      </c>
      <c r="B62" s="26"/>
    </row>
    <row r="63" spans="1:2" ht="19.5" customHeight="1">
      <c r="A63" s="28" t="s">
        <v>291</v>
      </c>
      <c r="B63" s="26"/>
    </row>
    <row r="64" spans="1:2" ht="19.5" customHeight="1">
      <c r="A64" s="30" t="s">
        <v>225</v>
      </c>
      <c r="B64" s="26"/>
    </row>
    <row r="65" spans="1:2" ht="15">
      <c r="A65" s="264"/>
      <c r="B65" s="26"/>
    </row>
    <row r="66" spans="1:2" ht="15">
      <c r="A66" s="264"/>
      <c r="B66" s="26"/>
    </row>
  </sheetData>
  <mergeCells count="3">
    <mergeCell ref="A49:B49"/>
    <mergeCell ref="A2:B2"/>
    <mergeCell ref="A17:A18"/>
  </mergeCells>
  <hyperlinks>
    <hyperlink ref="A41" r:id="rId1" display="http://www.agricultura.gov.br/vegetal/estatisticas"/>
  </hyperlinks>
  <printOptions horizontalCentered="1"/>
  <pageMargins left="0.3937007874015748" right="0.3937007874015748" top="0.7874015748031497" bottom="0.5905511811023623" header="0.35433070866141736" footer="0.5118110236220472"/>
  <pageSetup horizontalDpi="1200" verticalDpi="1200" orientation="portrait" paperSize="9" scale="80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S43"/>
  <sheetViews>
    <sheetView zoomScale="90" zoomScaleNormal="90" workbookViewId="0" topLeftCell="A10">
      <selection activeCell="S19" sqref="S19"/>
    </sheetView>
  </sheetViews>
  <sheetFormatPr defaultColWidth="9.140625" defaultRowHeight="12.75"/>
  <cols>
    <col min="1" max="1" width="71.7109375" style="0" customWidth="1"/>
    <col min="2" max="5" width="11.28125" style="0" hidden="1" customWidth="1"/>
    <col min="6" max="6" width="10.7109375" style="0" hidden="1" customWidth="1"/>
    <col min="7" max="7" width="11.28125" style="0" hidden="1" customWidth="1"/>
    <col min="8" max="19" width="11.28125" style="0" customWidth="1"/>
  </cols>
  <sheetData>
    <row r="1" spans="1:7" ht="18.75" customHeight="1">
      <c r="A1" s="260" t="s">
        <v>77</v>
      </c>
      <c r="B1" s="129"/>
      <c r="C1" s="129"/>
      <c r="D1" s="129"/>
      <c r="E1" s="129"/>
      <c r="F1" s="129"/>
      <c r="G1" s="129"/>
    </row>
    <row r="2" spans="1:7" ht="18.75" customHeight="1">
      <c r="A2" s="260" t="s">
        <v>128</v>
      </c>
      <c r="B2" s="129"/>
      <c r="C2" s="129"/>
      <c r="D2" s="129"/>
      <c r="E2" s="129"/>
      <c r="F2" s="129"/>
      <c r="G2" s="129"/>
    </row>
    <row r="3" spans="1:7" ht="18.75" customHeight="1">
      <c r="A3" s="260" t="s">
        <v>144</v>
      </c>
      <c r="B3" s="129"/>
      <c r="C3" s="129"/>
      <c r="D3" s="129"/>
      <c r="E3" s="129"/>
      <c r="F3" s="129"/>
      <c r="G3" s="129"/>
    </row>
    <row r="4" spans="1:7" ht="15" customHeight="1">
      <c r="A4" s="129"/>
      <c r="B4" s="129"/>
      <c r="C4" s="129"/>
      <c r="D4" s="129"/>
      <c r="E4" s="129"/>
      <c r="F4" s="129"/>
      <c r="G4" s="129"/>
    </row>
    <row r="5" ht="14.25" customHeight="1"/>
    <row r="6" spans="1:19" ht="18.75" customHeight="1">
      <c r="A6" s="473" t="s">
        <v>148</v>
      </c>
      <c r="B6" s="473"/>
      <c r="C6" s="473"/>
      <c r="D6" s="473"/>
      <c r="E6" s="473"/>
      <c r="F6" s="473"/>
      <c r="G6" s="473"/>
      <c r="H6" s="473"/>
      <c r="I6" s="473"/>
      <c r="J6" s="473"/>
      <c r="K6" s="473"/>
      <c r="L6" s="473"/>
      <c r="M6" s="473"/>
      <c r="N6" s="473"/>
      <c r="O6" s="473"/>
      <c r="P6" s="473"/>
      <c r="Q6" s="473"/>
      <c r="R6" s="473"/>
      <c r="S6" s="473"/>
    </row>
    <row r="7" spans="1:19" ht="17.25" customHeight="1">
      <c r="A7" s="162"/>
      <c r="B7" s="162"/>
      <c r="C7" s="162"/>
      <c r="D7" s="162"/>
      <c r="E7" s="162"/>
      <c r="F7" s="162"/>
      <c r="G7" s="162"/>
      <c r="H7" s="162"/>
      <c r="I7" s="162"/>
      <c r="J7" s="162"/>
      <c r="K7" s="162"/>
      <c r="L7" s="162"/>
      <c r="M7" s="162"/>
      <c r="N7" s="162"/>
      <c r="O7" s="162"/>
      <c r="P7" s="162"/>
      <c r="Q7" s="162"/>
      <c r="R7" s="162"/>
      <c r="S7" s="162"/>
    </row>
    <row r="8" spans="1:19" ht="17.25" customHeight="1">
      <c r="A8" s="488" t="s">
        <v>293</v>
      </c>
      <c r="B8" s="488"/>
      <c r="C8" s="488"/>
      <c r="D8" s="488"/>
      <c r="E8" s="488"/>
      <c r="F8" s="488"/>
      <c r="G8" s="488"/>
      <c r="H8" s="488"/>
      <c r="I8" s="488"/>
      <c r="J8" s="488"/>
      <c r="K8" s="488"/>
      <c r="L8" s="488"/>
      <c r="M8" s="488"/>
      <c r="N8" s="488"/>
      <c r="O8" s="488"/>
      <c r="P8" s="488"/>
      <c r="Q8" s="488"/>
      <c r="R8" s="488"/>
      <c r="S8" s="488"/>
    </row>
    <row r="9" spans="1:19" ht="15" customHeight="1">
      <c r="A9" s="162"/>
      <c r="B9" s="162"/>
      <c r="C9" s="162"/>
      <c r="D9" s="162"/>
      <c r="E9" s="162"/>
      <c r="F9" s="162"/>
      <c r="G9" s="162"/>
      <c r="H9" s="162"/>
      <c r="I9" s="162"/>
      <c r="J9" s="162"/>
      <c r="K9" s="162"/>
      <c r="L9" s="162"/>
      <c r="M9" s="162"/>
      <c r="N9" s="162"/>
      <c r="O9" s="162"/>
      <c r="P9" s="162"/>
      <c r="Q9" s="162"/>
      <c r="R9" s="162"/>
      <c r="S9" s="162"/>
    </row>
    <row r="10" spans="1:19" ht="17.25" customHeight="1">
      <c r="A10" s="489" t="s">
        <v>199</v>
      </c>
      <c r="B10" s="478">
        <v>1997</v>
      </c>
      <c r="C10" s="478">
        <v>1998</v>
      </c>
      <c r="D10" s="478">
        <v>1999</v>
      </c>
      <c r="E10" s="478">
        <v>2000</v>
      </c>
      <c r="F10" s="478">
        <v>2001</v>
      </c>
      <c r="G10" s="478">
        <v>2002</v>
      </c>
      <c r="H10" s="478">
        <v>2003</v>
      </c>
      <c r="I10" s="478">
        <v>2004</v>
      </c>
      <c r="J10" s="478">
        <v>2005</v>
      </c>
      <c r="K10" s="478">
        <v>2006</v>
      </c>
      <c r="L10" s="478">
        <v>2007</v>
      </c>
      <c r="M10" s="478">
        <v>2008</v>
      </c>
      <c r="N10" s="478">
        <v>2009</v>
      </c>
      <c r="O10" s="478">
        <v>2010</v>
      </c>
      <c r="P10" s="478">
        <v>2011</v>
      </c>
      <c r="Q10" s="478">
        <v>2012</v>
      </c>
      <c r="R10" s="478">
        <v>2013</v>
      </c>
      <c r="S10" s="474" t="s">
        <v>317</v>
      </c>
    </row>
    <row r="11" spans="1:19" ht="16.5" customHeight="1">
      <c r="A11" s="490"/>
      <c r="B11" s="479"/>
      <c r="C11" s="479"/>
      <c r="D11" s="479"/>
      <c r="E11" s="479"/>
      <c r="F11" s="479"/>
      <c r="G11" s="479"/>
      <c r="H11" s="479"/>
      <c r="I11" s="479"/>
      <c r="J11" s="479"/>
      <c r="K11" s="479"/>
      <c r="L11" s="479"/>
      <c r="M11" s="479"/>
      <c r="N11" s="479"/>
      <c r="O11" s="479"/>
      <c r="P11" s="479"/>
      <c r="Q11" s="479"/>
      <c r="R11" s="479"/>
      <c r="S11" s="475"/>
    </row>
    <row r="12" spans="1:19" ht="21.75" customHeight="1">
      <c r="A12" s="183" t="s">
        <v>201</v>
      </c>
      <c r="B12" s="200">
        <v>18.86</v>
      </c>
      <c r="C12" s="200">
        <v>33.95</v>
      </c>
      <c r="D12" s="200">
        <v>27.17</v>
      </c>
      <c r="E12" s="200">
        <v>31.1</v>
      </c>
      <c r="F12" s="200">
        <v>31.3</v>
      </c>
      <c r="G12" s="200">
        <v>48.48</v>
      </c>
      <c r="H12" s="200">
        <v>28.82</v>
      </c>
      <c r="I12" s="200">
        <v>39.272</v>
      </c>
      <c r="J12" s="201">
        <v>32.944</v>
      </c>
      <c r="K12" s="200">
        <v>42.512</v>
      </c>
      <c r="L12" s="200">
        <v>36.07</v>
      </c>
      <c r="M12" s="200">
        <v>45.992</v>
      </c>
      <c r="N12" s="200">
        <v>39.47</v>
      </c>
      <c r="O12" s="200">
        <v>48.095</v>
      </c>
      <c r="P12" s="200">
        <v>43.484</v>
      </c>
      <c r="Q12" s="200">
        <v>50.826</v>
      </c>
      <c r="R12" s="200">
        <v>49.152</v>
      </c>
      <c r="S12" s="200">
        <v>45.141</v>
      </c>
    </row>
    <row r="13" spans="1:19" ht="19.5" customHeight="1">
      <c r="A13" s="163" t="s">
        <v>174</v>
      </c>
      <c r="B13" s="187">
        <v>2.36</v>
      </c>
      <c r="C13" s="187">
        <v>2.36</v>
      </c>
      <c r="D13" s="187">
        <v>1.87</v>
      </c>
      <c r="E13" s="187">
        <v>1.98</v>
      </c>
      <c r="F13" s="187">
        <v>2.179</v>
      </c>
      <c r="G13" s="187">
        <v>2.31</v>
      </c>
      <c r="H13" s="187">
        <v>2.2</v>
      </c>
      <c r="I13" s="187">
        <v>2.21</v>
      </c>
      <c r="J13" s="188">
        <v>2.217</v>
      </c>
      <c r="K13" s="187">
        <v>2.152</v>
      </c>
      <c r="L13" s="187">
        <v>2.176</v>
      </c>
      <c r="M13" s="187">
        <v>2.169</v>
      </c>
      <c r="N13" s="187">
        <v>2.092</v>
      </c>
      <c r="O13" s="187">
        <v>2.076</v>
      </c>
      <c r="P13" s="187">
        <v>2.056</v>
      </c>
      <c r="Q13" s="187">
        <v>2.049</v>
      </c>
      <c r="R13" s="187">
        <v>2.016</v>
      </c>
      <c r="S13" s="187">
        <v>1.917</v>
      </c>
    </row>
    <row r="14" spans="1:19" ht="19.5" customHeight="1">
      <c r="A14" s="163" t="s">
        <v>152</v>
      </c>
      <c r="B14" s="189">
        <v>7.99</v>
      </c>
      <c r="C14" s="189">
        <v>14.39</v>
      </c>
      <c r="D14" s="189">
        <v>14.53</v>
      </c>
      <c r="E14" s="189">
        <v>15.7</v>
      </c>
      <c r="F14" s="189">
        <v>14.36</v>
      </c>
      <c r="G14" s="189">
        <v>20.98</v>
      </c>
      <c r="H14" s="189">
        <v>13.09</v>
      </c>
      <c r="I14" s="189">
        <v>17.75</v>
      </c>
      <c r="J14" s="190">
        <v>14.86</v>
      </c>
      <c r="K14" s="189">
        <v>19.75</v>
      </c>
      <c r="L14" s="189">
        <v>16.57</v>
      </c>
      <c r="M14" s="164">
        <v>21.2</v>
      </c>
      <c r="N14" s="189">
        <v>18.86</v>
      </c>
      <c r="O14" s="189">
        <v>23.16</v>
      </c>
      <c r="P14" s="189">
        <v>21.15</v>
      </c>
      <c r="Q14" s="189">
        <v>24.8</v>
      </c>
      <c r="R14" s="189">
        <v>24.38</v>
      </c>
      <c r="S14" s="189">
        <v>23.54</v>
      </c>
    </row>
    <row r="15" spans="1:19" ht="16.5" customHeight="1">
      <c r="A15" s="165"/>
      <c r="B15" s="175"/>
      <c r="C15" s="175"/>
      <c r="D15" s="175"/>
      <c r="E15" s="175"/>
      <c r="F15" s="175"/>
      <c r="G15" s="175"/>
      <c r="H15" s="175"/>
      <c r="I15" s="175"/>
      <c r="J15" s="175"/>
      <c r="K15" s="175"/>
      <c r="L15" s="175"/>
      <c r="M15" s="175"/>
      <c r="N15" s="175"/>
      <c r="O15" s="175"/>
      <c r="P15" s="175"/>
      <c r="Q15" s="175"/>
      <c r="R15" s="175"/>
      <c r="S15" s="175"/>
    </row>
    <row r="16" spans="1:19" ht="21.75" customHeight="1">
      <c r="A16" s="169" t="s">
        <v>214</v>
      </c>
      <c r="B16" s="262"/>
      <c r="C16" s="215"/>
      <c r="D16" s="215"/>
      <c r="E16" s="215"/>
      <c r="F16" s="215"/>
      <c r="G16" s="215"/>
      <c r="H16" s="215"/>
      <c r="I16" s="215"/>
      <c r="J16" s="216"/>
      <c r="K16" s="215"/>
      <c r="L16" s="215"/>
      <c r="M16" s="215"/>
      <c r="N16" s="215"/>
      <c r="O16" s="215"/>
      <c r="P16" s="215"/>
      <c r="Q16" s="215"/>
      <c r="R16" s="215"/>
      <c r="S16" s="360" t="s">
        <v>327</v>
      </c>
    </row>
    <row r="17" spans="1:19" ht="19.5" customHeight="1">
      <c r="A17" s="171" t="s">
        <v>149</v>
      </c>
      <c r="B17" s="191">
        <v>16.742</v>
      </c>
      <c r="C17" s="191">
        <v>18.234</v>
      </c>
      <c r="D17" s="191">
        <v>23.445</v>
      </c>
      <c r="E17" s="191">
        <v>18.455</v>
      </c>
      <c r="F17" s="191">
        <v>23.727</v>
      </c>
      <c r="G17" s="191">
        <v>28.726</v>
      </c>
      <c r="H17" s="191">
        <v>25.969</v>
      </c>
      <c r="I17" s="191">
        <v>27.047</v>
      </c>
      <c r="J17" s="192">
        <v>26.431</v>
      </c>
      <c r="K17" s="191">
        <v>27.977</v>
      </c>
      <c r="L17" s="191">
        <v>28.398</v>
      </c>
      <c r="M17" s="191">
        <v>29.727</v>
      </c>
      <c r="N17" s="191">
        <v>30.481</v>
      </c>
      <c r="O17" s="191">
        <v>33.493</v>
      </c>
      <c r="P17" s="191">
        <v>33.61</v>
      </c>
      <c r="Q17" s="191">
        <v>28.735</v>
      </c>
      <c r="R17" s="191">
        <v>32.01</v>
      </c>
      <c r="S17" s="191">
        <v>33.36</v>
      </c>
    </row>
    <row r="18" spans="1:19" ht="19.5" customHeight="1">
      <c r="A18" s="172" t="s">
        <v>153</v>
      </c>
      <c r="B18" s="193">
        <v>3.097</v>
      </c>
      <c r="C18" s="193">
        <v>2.58</v>
      </c>
      <c r="D18" s="193">
        <v>2.463</v>
      </c>
      <c r="E18" s="193">
        <v>1.784</v>
      </c>
      <c r="F18" s="193">
        <v>1.417</v>
      </c>
      <c r="G18" s="193">
        <v>1.384</v>
      </c>
      <c r="H18" s="193">
        <v>1.546</v>
      </c>
      <c r="I18" s="193">
        <v>2.057</v>
      </c>
      <c r="J18" s="194">
        <v>2.928</v>
      </c>
      <c r="K18" s="193">
        <v>3.363</v>
      </c>
      <c r="L18" s="193">
        <v>3.891</v>
      </c>
      <c r="M18" s="193">
        <v>4.762</v>
      </c>
      <c r="N18" s="193">
        <v>4.279</v>
      </c>
      <c r="O18" s="193">
        <v>5.764</v>
      </c>
      <c r="P18" s="193">
        <v>8.733</v>
      </c>
      <c r="Q18" s="193">
        <v>6.462</v>
      </c>
      <c r="R18" s="193">
        <v>5.275</v>
      </c>
      <c r="S18" s="193">
        <v>5.98</v>
      </c>
    </row>
    <row r="19" spans="1:19" ht="19.5" customHeight="1">
      <c r="A19" s="163" t="s">
        <v>150</v>
      </c>
      <c r="B19" s="164">
        <v>185.02</v>
      </c>
      <c r="C19" s="164">
        <v>141.53</v>
      </c>
      <c r="D19" s="164">
        <v>105.08</v>
      </c>
      <c r="E19" s="164">
        <v>96.67</v>
      </c>
      <c r="F19" s="164">
        <v>59.72</v>
      </c>
      <c r="G19" s="164">
        <v>48.2</v>
      </c>
      <c r="H19" s="164">
        <v>59.55</v>
      </c>
      <c r="I19" s="204">
        <v>76.08</v>
      </c>
      <c r="J19" s="261">
        <v>110.8</v>
      </c>
      <c r="K19" s="204">
        <v>120.23</v>
      </c>
      <c r="L19" s="204">
        <v>137.03</v>
      </c>
      <c r="M19" s="204">
        <v>160.2</v>
      </c>
      <c r="N19" s="204">
        <v>140.38</v>
      </c>
      <c r="O19" s="204">
        <v>172.11</v>
      </c>
      <c r="P19" s="204">
        <v>259.83</v>
      </c>
      <c r="Q19" s="204">
        <v>224.9</v>
      </c>
      <c r="R19" s="204">
        <v>164.81</v>
      </c>
      <c r="S19" s="204">
        <v>179.27</v>
      </c>
    </row>
    <row r="20" spans="1:19" ht="17.25" customHeight="1">
      <c r="A20" s="174"/>
      <c r="B20" s="175"/>
      <c r="C20" s="175"/>
      <c r="D20" s="175"/>
      <c r="E20" s="175"/>
      <c r="F20" s="175"/>
      <c r="G20" s="175"/>
      <c r="H20" s="175"/>
      <c r="I20" s="175"/>
      <c r="J20" s="176"/>
      <c r="K20" s="175"/>
      <c r="L20" s="175"/>
      <c r="M20" s="175"/>
      <c r="N20" s="175"/>
      <c r="O20" s="175"/>
      <c r="P20" s="175"/>
      <c r="Q20" s="175"/>
      <c r="R20" s="175"/>
      <c r="S20" s="175"/>
    </row>
    <row r="21" spans="1:19" ht="21.75" customHeight="1">
      <c r="A21" s="177" t="s">
        <v>322</v>
      </c>
      <c r="B21" s="195">
        <v>11.5</v>
      </c>
      <c r="C21" s="195">
        <v>12.2</v>
      </c>
      <c r="D21" s="195">
        <v>12.7</v>
      </c>
      <c r="E21" s="195">
        <v>13.2</v>
      </c>
      <c r="F21" s="195">
        <v>13.64</v>
      </c>
      <c r="G21" s="195">
        <v>14</v>
      </c>
      <c r="H21" s="195">
        <v>13.7</v>
      </c>
      <c r="I21" s="195">
        <v>14.94</v>
      </c>
      <c r="J21" s="196">
        <v>15.54</v>
      </c>
      <c r="K21" s="195">
        <v>16.33</v>
      </c>
      <c r="L21" s="195">
        <v>17.12</v>
      </c>
      <c r="M21" s="195">
        <v>17.66</v>
      </c>
      <c r="N21" s="259">
        <v>18.389</v>
      </c>
      <c r="O21" s="259">
        <v>19.13</v>
      </c>
      <c r="P21" s="259">
        <v>19.72</v>
      </c>
      <c r="Q21" s="259">
        <v>20.33</v>
      </c>
      <c r="R21" s="259">
        <v>20.08</v>
      </c>
      <c r="S21" s="259" t="s">
        <v>318</v>
      </c>
    </row>
    <row r="22" spans="1:19" ht="19.5" customHeight="1">
      <c r="A22" s="163" t="s">
        <v>202</v>
      </c>
      <c r="B22" s="189">
        <v>4.3</v>
      </c>
      <c r="C22" s="189">
        <v>4.51</v>
      </c>
      <c r="D22" s="189">
        <v>4.67</v>
      </c>
      <c r="E22" s="189">
        <v>4.76</v>
      </c>
      <c r="F22" s="189">
        <v>4.88</v>
      </c>
      <c r="G22" s="189">
        <v>4.83</v>
      </c>
      <c r="H22" s="189">
        <v>4.65</v>
      </c>
      <c r="I22" s="189">
        <v>5.01</v>
      </c>
      <c r="J22" s="190">
        <v>5.14</v>
      </c>
      <c r="K22" s="189">
        <v>5.34</v>
      </c>
      <c r="L22" s="189">
        <v>5.53</v>
      </c>
      <c r="M22" s="189">
        <v>5.64</v>
      </c>
      <c r="N22" s="189">
        <v>5.81</v>
      </c>
      <c r="O22" s="189">
        <v>6.02</v>
      </c>
      <c r="P22" s="189">
        <v>6.1</v>
      </c>
      <c r="Q22" s="189">
        <v>6.23</v>
      </c>
      <c r="R22" s="189">
        <v>6.43</v>
      </c>
      <c r="S22" s="189">
        <v>6.43</v>
      </c>
    </row>
    <row r="23" spans="1:19" ht="16.5" customHeight="1">
      <c r="A23" s="162"/>
      <c r="B23" s="166"/>
      <c r="C23" s="166"/>
      <c r="D23" s="166"/>
      <c r="E23" s="166"/>
      <c r="F23" s="166"/>
      <c r="G23" s="166"/>
      <c r="H23" s="166"/>
      <c r="I23" s="166"/>
      <c r="J23" s="167"/>
      <c r="K23" s="166"/>
      <c r="L23" s="166"/>
      <c r="M23" s="166"/>
      <c r="N23" s="166"/>
      <c r="O23" s="166"/>
      <c r="P23" s="166"/>
      <c r="Q23" s="166"/>
      <c r="R23" s="166"/>
      <c r="S23" s="166"/>
    </row>
    <row r="24" spans="1:19" ht="21.75" customHeight="1">
      <c r="A24" s="169" t="s">
        <v>329</v>
      </c>
      <c r="B24" s="198">
        <v>11.47</v>
      </c>
      <c r="C24" s="197">
        <v>9.41</v>
      </c>
      <c r="D24" s="197">
        <v>7.56</v>
      </c>
      <c r="E24" s="306">
        <v>6.08</v>
      </c>
      <c r="F24" s="306">
        <v>5.569</v>
      </c>
      <c r="G24" s="306">
        <v>5.376</v>
      </c>
      <c r="H24" s="306">
        <v>5.414</v>
      </c>
      <c r="I24" s="306">
        <v>13.25</v>
      </c>
      <c r="J24" s="307">
        <v>15.417</v>
      </c>
      <c r="K24" s="306">
        <v>11.855</v>
      </c>
      <c r="L24" s="306">
        <v>18.47</v>
      </c>
      <c r="M24" s="306">
        <v>13.202</v>
      </c>
      <c r="N24" s="306">
        <v>15.766</v>
      </c>
      <c r="O24" s="306">
        <v>11.098</v>
      </c>
      <c r="P24" s="306">
        <v>11.34</v>
      </c>
      <c r="Q24" s="306">
        <v>10.063</v>
      </c>
      <c r="R24" s="306">
        <v>15.591</v>
      </c>
      <c r="S24" s="306">
        <v>16.871</v>
      </c>
    </row>
    <row r="25" spans="1:19" ht="17.25" customHeight="1">
      <c r="A25" s="162"/>
      <c r="B25" s="166"/>
      <c r="C25" s="166"/>
      <c r="D25" s="166"/>
      <c r="E25" s="166"/>
      <c r="F25" s="166"/>
      <c r="G25" s="166"/>
      <c r="H25" s="166"/>
      <c r="I25" s="166"/>
      <c r="J25" s="167"/>
      <c r="K25" s="166"/>
      <c r="L25" s="166"/>
      <c r="M25" s="166"/>
      <c r="N25" s="166"/>
      <c r="O25" s="166"/>
      <c r="P25" s="166"/>
      <c r="Q25" s="166"/>
      <c r="R25" s="166"/>
      <c r="S25" s="166"/>
    </row>
    <row r="26" spans="1:19" ht="21.75" customHeight="1">
      <c r="A26" s="217" t="s">
        <v>171</v>
      </c>
      <c r="B26" s="170">
        <v>682</v>
      </c>
      <c r="C26" s="170">
        <v>596</v>
      </c>
      <c r="D26" s="170">
        <v>688</v>
      </c>
      <c r="E26" s="170">
        <v>746</v>
      </c>
      <c r="F26" s="170">
        <v>898</v>
      </c>
      <c r="G26" s="170">
        <v>824</v>
      </c>
      <c r="H26" s="178">
        <v>550</v>
      </c>
      <c r="I26" s="179">
        <v>1226</v>
      </c>
      <c r="J26" s="179">
        <v>1282</v>
      </c>
      <c r="K26" s="180">
        <v>1680</v>
      </c>
      <c r="L26" s="180">
        <v>2147</v>
      </c>
      <c r="M26" s="180">
        <v>2561</v>
      </c>
      <c r="N26" s="180">
        <v>2843</v>
      </c>
      <c r="O26" s="180">
        <v>2846</v>
      </c>
      <c r="P26" s="180">
        <v>2714</v>
      </c>
      <c r="Q26" s="180">
        <v>2894</v>
      </c>
      <c r="R26" s="180">
        <v>3357</v>
      </c>
      <c r="S26" s="180">
        <v>4008</v>
      </c>
    </row>
    <row r="27" spans="1:19" ht="19.5" customHeight="1">
      <c r="A27" s="163" t="s">
        <v>169</v>
      </c>
      <c r="B27" s="218">
        <v>412</v>
      </c>
      <c r="C27" s="218">
        <v>384</v>
      </c>
      <c r="D27" s="218">
        <v>496</v>
      </c>
      <c r="E27" s="218">
        <v>718</v>
      </c>
      <c r="F27" s="218">
        <v>855</v>
      </c>
      <c r="G27" s="218">
        <v>693</v>
      </c>
      <c r="H27" s="219">
        <v>524</v>
      </c>
      <c r="I27" s="220">
        <v>1201</v>
      </c>
      <c r="J27" s="220">
        <v>1249</v>
      </c>
      <c r="K27" s="221">
        <v>1579</v>
      </c>
      <c r="L27" s="221">
        <v>2026</v>
      </c>
      <c r="M27" s="221">
        <v>2441</v>
      </c>
      <c r="N27" s="221">
        <v>2673</v>
      </c>
      <c r="O27" s="221">
        <v>2673</v>
      </c>
      <c r="P27" s="221">
        <v>2539</v>
      </c>
      <c r="Q27" s="221">
        <v>2734</v>
      </c>
      <c r="R27" s="221">
        <v>3180</v>
      </c>
      <c r="S27" s="221">
        <v>3825</v>
      </c>
    </row>
    <row r="28" spans="1:19" s="182" customFormat="1" ht="19.5" customHeight="1">
      <c r="A28" s="181" t="s">
        <v>170</v>
      </c>
      <c r="B28" s="189">
        <v>1.5</v>
      </c>
      <c r="C28" s="189">
        <v>2</v>
      </c>
      <c r="D28" s="189">
        <v>4</v>
      </c>
      <c r="E28" s="189">
        <v>4</v>
      </c>
      <c r="F28" s="189">
        <v>8</v>
      </c>
      <c r="G28" s="189">
        <v>1.6</v>
      </c>
      <c r="H28" s="189">
        <v>3.49</v>
      </c>
      <c r="I28" s="189">
        <v>5</v>
      </c>
      <c r="J28" s="190">
        <v>8.4</v>
      </c>
      <c r="K28" s="189">
        <v>5.5</v>
      </c>
      <c r="L28" s="189">
        <v>13</v>
      </c>
      <c r="M28" s="189">
        <v>13</v>
      </c>
      <c r="N28" s="189">
        <v>15</v>
      </c>
      <c r="O28" s="189">
        <v>15</v>
      </c>
      <c r="P28" s="189">
        <v>14</v>
      </c>
      <c r="Q28" s="189">
        <v>8</v>
      </c>
      <c r="R28" s="189">
        <v>2.5</v>
      </c>
      <c r="S28" s="189">
        <v>4</v>
      </c>
    </row>
    <row r="29" spans="1:19" ht="19.5" customHeight="1">
      <c r="A29" s="163" t="s">
        <v>308</v>
      </c>
      <c r="B29" s="189">
        <v>15.1</v>
      </c>
      <c r="C29" s="189">
        <v>15.3</v>
      </c>
      <c r="D29" s="189">
        <v>14</v>
      </c>
      <c r="E29" s="189">
        <v>16</v>
      </c>
      <c r="F29" s="189">
        <v>16</v>
      </c>
      <c r="G29" s="189">
        <v>5.1</v>
      </c>
      <c r="H29" s="189">
        <v>8</v>
      </c>
      <c r="I29" s="189">
        <v>8</v>
      </c>
      <c r="J29" s="190">
        <v>12</v>
      </c>
      <c r="K29" s="189">
        <v>7.5</v>
      </c>
      <c r="L29" s="189">
        <v>12</v>
      </c>
      <c r="M29" s="189">
        <v>12</v>
      </c>
      <c r="N29" s="189">
        <v>15.3</v>
      </c>
      <c r="O29" s="189">
        <v>15.3</v>
      </c>
      <c r="P29" s="189">
        <v>15</v>
      </c>
      <c r="Q29" s="189">
        <v>12</v>
      </c>
      <c r="R29" s="189">
        <v>0</v>
      </c>
      <c r="S29" s="189">
        <v>6.5</v>
      </c>
    </row>
    <row r="30" spans="1:19" ht="17.25" customHeight="1">
      <c r="A30" s="332"/>
      <c r="B30" s="166"/>
      <c r="C30" s="166"/>
      <c r="D30" s="166"/>
      <c r="E30" s="166"/>
      <c r="F30" s="166"/>
      <c r="G30" s="166"/>
      <c r="H30" s="166"/>
      <c r="I30" s="166"/>
      <c r="J30" s="167"/>
      <c r="K30" s="166"/>
      <c r="L30" s="168"/>
      <c r="M30" s="168"/>
      <c r="N30" s="168"/>
      <c r="O30" s="168"/>
      <c r="P30" s="168"/>
      <c r="Q30" s="168"/>
      <c r="R30" s="168"/>
      <c r="S30" s="168"/>
    </row>
    <row r="31" spans="1:19" ht="21.75" customHeight="1">
      <c r="A31" s="177" t="s">
        <v>278</v>
      </c>
      <c r="B31" s="482">
        <v>20.67</v>
      </c>
      <c r="C31" s="482">
        <v>22.74</v>
      </c>
      <c r="D31" s="482">
        <v>26.87</v>
      </c>
      <c r="E31" s="482">
        <v>20.28</v>
      </c>
      <c r="F31" s="482">
        <v>25.77</v>
      </c>
      <c r="G31" s="482">
        <v>32.04</v>
      </c>
      <c r="H31" s="482">
        <v>29.86</v>
      </c>
      <c r="I31" s="482">
        <v>29.27</v>
      </c>
      <c r="J31" s="482">
        <v>30.17</v>
      </c>
      <c r="K31" s="476">
        <v>30.37</v>
      </c>
      <c r="L31" s="476">
        <v>29.5</v>
      </c>
      <c r="M31" s="476">
        <v>30.46</v>
      </c>
      <c r="N31" s="476">
        <v>31.65</v>
      </c>
      <c r="O31" s="476">
        <v>34.56</v>
      </c>
      <c r="P31" s="476">
        <v>32.14</v>
      </c>
      <c r="Q31" s="476">
        <v>25.93</v>
      </c>
      <c r="R31" s="476">
        <v>29.41</v>
      </c>
      <c r="S31" s="476" t="s">
        <v>396</v>
      </c>
    </row>
    <row r="32" spans="1:19" ht="21.75" customHeight="1">
      <c r="A32" s="183" t="s">
        <v>320</v>
      </c>
      <c r="B32" s="483"/>
      <c r="C32" s="483"/>
      <c r="D32" s="483"/>
      <c r="E32" s="483"/>
      <c r="F32" s="483"/>
      <c r="G32" s="483"/>
      <c r="H32" s="483"/>
      <c r="I32" s="483"/>
      <c r="J32" s="483"/>
      <c r="K32" s="477"/>
      <c r="L32" s="477"/>
      <c r="M32" s="477"/>
      <c r="N32" s="477"/>
      <c r="O32" s="477"/>
      <c r="P32" s="477"/>
      <c r="Q32" s="477"/>
      <c r="R32" s="477"/>
      <c r="S32" s="477"/>
    </row>
    <row r="33" spans="1:19" ht="17.25" customHeight="1">
      <c r="A33" s="184"/>
      <c r="B33" s="173"/>
      <c r="C33" s="173"/>
      <c r="D33" s="173"/>
      <c r="E33" s="173"/>
      <c r="F33" s="173"/>
      <c r="G33" s="173"/>
      <c r="H33" s="173"/>
      <c r="I33" s="173"/>
      <c r="J33" s="185"/>
      <c r="K33" s="175"/>
      <c r="L33" s="166"/>
      <c r="M33" s="166"/>
      <c r="N33" s="166"/>
      <c r="O33" s="166"/>
      <c r="P33" s="166"/>
      <c r="Q33" s="166"/>
      <c r="R33" s="166"/>
      <c r="S33" s="166"/>
    </row>
    <row r="34" spans="1:19" ht="21.75" customHeight="1">
      <c r="A34" s="177" t="s">
        <v>151</v>
      </c>
      <c r="B34" s="482">
        <v>13.14</v>
      </c>
      <c r="C34" s="482">
        <v>11.97</v>
      </c>
      <c r="D34" s="482">
        <v>11.92</v>
      </c>
      <c r="E34" s="482">
        <v>8.57</v>
      </c>
      <c r="F34" s="482">
        <v>5.86</v>
      </c>
      <c r="G34" s="482">
        <v>5.51</v>
      </c>
      <c r="H34" s="482">
        <v>4.99</v>
      </c>
      <c r="I34" s="482">
        <v>5.21</v>
      </c>
      <c r="J34" s="482">
        <v>6.64</v>
      </c>
      <c r="K34" s="476">
        <v>6.75</v>
      </c>
      <c r="L34" s="476">
        <v>6.6</v>
      </c>
      <c r="M34" s="476">
        <v>6.59</v>
      </c>
      <c r="N34" s="476">
        <v>6.61</v>
      </c>
      <c r="O34" s="476">
        <v>7.54</v>
      </c>
      <c r="P34" s="476">
        <v>9.23</v>
      </c>
      <c r="Q34" s="476">
        <v>6.74</v>
      </c>
      <c r="R34" s="476">
        <v>5.28</v>
      </c>
      <c r="S34" s="476" t="s">
        <v>389</v>
      </c>
    </row>
    <row r="35" spans="1:19" ht="21" customHeight="1">
      <c r="A35" s="183" t="s">
        <v>321</v>
      </c>
      <c r="B35" s="483"/>
      <c r="C35" s="483"/>
      <c r="D35" s="483"/>
      <c r="E35" s="483"/>
      <c r="F35" s="483"/>
      <c r="G35" s="483"/>
      <c r="H35" s="483"/>
      <c r="I35" s="483"/>
      <c r="J35" s="483"/>
      <c r="K35" s="477"/>
      <c r="L35" s="477"/>
      <c r="M35" s="477"/>
      <c r="N35" s="477"/>
      <c r="O35" s="477"/>
      <c r="P35" s="477"/>
      <c r="Q35" s="477"/>
      <c r="R35" s="477"/>
      <c r="S35" s="477"/>
    </row>
    <row r="36" spans="1:19" ht="17.25" customHeight="1">
      <c r="A36" s="184"/>
      <c r="B36" s="175"/>
      <c r="C36" s="175"/>
      <c r="D36" s="175"/>
      <c r="E36" s="175"/>
      <c r="F36" s="175"/>
      <c r="G36" s="175"/>
      <c r="H36" s="175"/>
      <c r="I36" s="175"/>
      <c r="J36" s="176"/>
      <c r="K36" s="175"/>
      <c r="L36" s="166"/>
      <c r="M36" s="166"/>
      <c r="N36" s="166"/>
      <c r="O36" s="166"/>
      <c r="P36" s="166"/>
      <c r="Q36" s="166"/>
      <c r="R36" s="166"/>
      <c r="S36" s="166"/>
    </row>
    <row r="37" spans="1:19" ht="21.75" customHeight="1">
      <c r="A37" s="186" t="s">
        <v>168</v>
      </c>
      <c r="B37" s="484">
        <v>212.77</v>
      </c>
      <c r="C37" s="484">
        <v>164.03</v>
      </c>
      <c r="D37" s="484">
        <v>183.28</v>
      </c>
      <c r="E37" s="484">
        <v>163.81</v>
      </c>
      <c r="F37" s="484">
        <v>117.97</v>
      </c>
      <c r="G37" s="484">
        <v>129.88</v>
      </c>
      <c r="H37" s="484">
        <v>173.84</v>
      </c>
      <c r="I37" s="484">
        <v>217.27</v>
      </c>
      <c r="J37" s="484">
        <v>281.13</v>
      </c>
      <c r="K37" s="480">
        <v>250.33</v>
      </c>
      <c r="L37" s="486">
        <v>252.43</v>
      </c>
      <c r="M37" s="480">
        <v>260.37</v>
      </c>
      <c r="N37" s="480">
        <v>263.2</v>
      </c>
      <c r="O37" s="480">
        <v>310.91</v>
      </c>
      <c r="P37" s="480">
        <v>494.95</v>
      </c>
      <c r="Q37" s="480">
        <v>390.03</v>
      </c>
      <c r="R37" s="480">
        <v>288.93</v>
      </c>
      <c r="S37" s="480" t="s">
        <v>397</v>
      </c>
    </row>
    <row r="38" spans="1:19" ht="21" customHeight="1" thickBot="1">
      <c r="A38" s="199" t="s">
        <v>319</v>
      </c>
      <c r="B38" s="485"/>
      <c r="C38" s="485"/>
      <c r="D38" s="485"/>
      <c r="E38" s="485"/>
      <c r="F38" s="485"/>
      <c r="G38" s="485"/>
      <c r="H38" s="485"/>
      <c r="I38" s="485"/>
      <c r="J38" s="485"/>
      <c r="K38" s="481"/>
      <c r="L38" s="487"/>
      <c r="M38" s="481"/>
      <c r="N38" s="481"/>
      <c r="O38" s="481"/>
      <c r="P38" s="481"/>
      <c r="Q38" s="481"/>
      <c r="R38" s="481"/>
      <c r="S38" s="481"/>
    </row>
    <row r="39" ht="18" customHeight="1">
      <c r="A39" s="129" t="s">
        <v>156</v>
      </c>
    </row>
    <row r="40" ht="18" customHeight="1">
      <c r="A40" s="331" t="s">
        <v>387</v>
      </c>
    </row>
    <row r="41" ht="18" customHeight="1">
      <c r="A41" s="331" t="s">
        <v>391</v>
      </c>
    </row>
    <row r="42" ht="18" customHeight="1">
      <c r="A42" s="331" t="s">
        <v>294</v>
      </c>
    </row>
    <row r="43" ht="18" customHeight="1">
      <c r="A43" s="331" t="s">
        <v>392</v>
      </c>
    </row>
  </sheetData>
  <mergeCells count="75">
    <mergeCell ref="A8:S8"/>
    <mergeCell ref="R10:R11"/>
    <mergeCell ref="R31:R32"/>
    <mergeCell ref="A10:A11"/>
    <mergeCell ref="L10:L11"/>
    <mergeCell ref="K10:K11"/>
    <mergeCell ref="G10:G11"/>
    <mergeCell ref="F10:F11"/>
    <mergeCell ref="H31:H32"/>
    <mergeCell ref="J10:J11"/>
    <mergeCell ref="R34:R35"/>
    <mergeCell ref="R37:R38"/>
    <mergeCell ref="K31:K32"/>
    <mergeCell ref="L31:L32"/>
    <mergeCell ref="K34:K35"/>
    <mergeCell ref="L34:L35"/>
    <mergeCell ref="K37:K38"/>
    <mergeCell ref="L37:L38"/>
    <mergeCell ref="M34:M35"/>
    <mergeCell ref="N37:N38"/>
    <mergeCell ref="I10:I11"/>
    <mergeCell ref="F34:F35"/>
    <mergeCell ref="G34:G35"/>
    <mergeCell ref="H10:H11"/>
    <mergeCell ref="F31:F32"/>
    <mergeCell ref="G31:G32"/>
    <mergeCell ref="H34:H35"/>
    <mergeCell ref="B34:B35"/>
    <mergeCell ref="C34:C35"/>
    <mergeCell ref="D34:D35"/>
    <mergeCell ref="E34:E35"/>
    <mergeCell ref="B37:B38"/>
    <mergeCell ref="C37:C38"/>
    <mergeCell ref="D37:D38"/>
    <mergeCell ref="E37:E38"/>
    <mergeCell ref="F37:F38"/>
    <mergeCell ref="G37:G38"/>
    <mergeCell ref="H37:H38"/>
    <mergeCell ref="I37:I38"/>
    <mergeCell ref="J37:J38"/>
    <mergeCell ref="I34:I35"/>
    <mergeCell ref="J34:J35"/>
    <mergeCell ref="I31:I32"/>
    <mergeCell ref="J31:J32"/>
    <mergeCell ref="D10:D11"/>
    <mergeCell ref="E10:E11"/>
    <mergeCell ref="B31:B32"/>
    <mergeCell ref="C31:C32"/>
    <mergeCell ref="D31:D32"/>
    <mergeCell ref="E31:E32"/>
    <mergeCell ref="O37:O38"/>
    <mergeCell ref="N34:N35"/>
    <mergeCell ref="M37:M38"/>
    <mergeCell ref="P34:P35"/>
    <mergeCell ref="P37:P38"/>
    <mergeCell ref="S37:S38"/>
    <mergeCell ref="Q34:Q35"/>
    <mergeCell ref="Q37:Q38"/>
    <mergeCell ref="M10:M11"/>
    <mergeCell ref="M31:M32"/>
    <mergeCell ref="Q10:Q11"/>
    <mergeCell ref="Q31:Q32"/>
    <mergeCell ref="P10:P11"/>
    <mergeCell ref="P31:P32"/>
    <mergeCell ref="N10:N11"/>
    <mergeCell ref="A6:S6"/>
    <mergeCell ref="S10:S11"/>
    <mergeCell ref="S31:S32"/>
    <mergeCell ref="S34:S35"/>
    <mergeCell ref="N31:N32"/>
    <mergeCell ref="O10:O11"/>
    <mergeCell ref="O31:O32"/>
    <mergeCell ref="O34:O35"/>
    <mergeCell ref="B10:B11"/>
    <mergeCell ref="C10:C11"/>
  </mergeCells>
  <printOptions horizontalCentered="1"/>
  <pageMargins left="0.1968503937007874" right="0.1968503937007874" top="0.1968503937007874" bottom="0.1968503937007874" header="0.5118110236220472" footer="0.3937007874015748"/>
  <pageSetup horizontalDpi="300" verticalDpi="300" orientation="landscape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5"/>
  <sheetViews>
    <sheetView workbookViewId="0" topLeftCell="A1">
      <pane xSplit="3" topLeftCell="D1" activePane="topRight" state="frozen"/>
      <selection pane="topLeft" activeCell="A2" sqref="A2:M2"/>
      <selection pane="topRight" activeCell="A2" sqref="A2:M2"/>
    </sheetView>
  </sheetViews>
  <sheetFormatPr defaultColWidth="9.140625" defaultRowHeight="12.75"/>
  <cols>
    <col min="1" max="1" width="5.421875" style="56" customWidth="1"/>
    <col min="2" max="2" width="7.00390625" style="56" customWidth="1"/>
    <col min="3" max="3" width="9.7109375" style="56" customWidth="1"/>
    <col min="4" max="4" width="9.28125" style="56" customWidth="1"/>
    <col min="5" max="5" width="9.57421875" style="56" customWidth="1"/>
    <col min="6" max="6" width="9.00390625" style="56" customWidth="1"/>
    <col min="7" max="7" width="9.7109375" style="56" customWidth="1"/>
    <col min="8" max="8" width="9.00390625" style="56" customWidth="1"/>
    <col min="9" max="9" width="12.421875" style="56" customWidth="1"/>
    <col min="10" max="10" width="11.7109375" style="102" customWidth="1"/>
    <col min="11" max="12" width="9.140625" style="56" customWidth="1"/>
    <col min="13" max="13" width="11.8515625" style="56" customWidth="1"/>
    <col min="14" max="16384" width="9.140625" style="56" customWidth="1"/>
  </cols>
  <sheetData>
    <row r="1" spans="1:13" ht="13.5" thickBot="1">
      <c r="A1" s="53"/>
      <c r="B1" s="54"/>
      <c r="C1" s="54"/>
      <c r="D1" s="54"/>
      <c r="E1" s="54"/>
      <c r="F1" s="54"/>
      <c r="G1" s="54"/>
      <c r="H1" s="54"/>
      <c r="I1" s="54"/>
      <c r="J1" s="55"/>
      <c r="K1" s="54"/>
      <c r="L1" s="54"/>
      <c r="M1" s="54"/>
    </row>
    <row r="2" spans="1:13" ht="15" customHeight="1" thickBot="1">
      <c r="A2" s="494" t="s">
        <v>102</v>
      </c>
      <c r="B2" s="495"/>
      <c r="C2" s="495"/>
      <c r="D2" s="495"/>
      <c r="E2" s="495"/>
      <c r="F2" s="495"/>
      <c r="G2" s="495"/>
      <c r="H2" s="495"/>
      <c r="I2" s="495"/>
      <c r="J2" s="495"/>
      <c r="K2" s="495"/>
      <c r="L2" s="495"/>
      <c r="M2" s="496"/>
    </row>
    <row r="3" spans="1:13" ht="17.25" customHeight="1">
      <c r="A3" s="503" t="s">
        <v>103</v>
      </c>
      <c r="B3" s="504"/>
      <c r="C3" s="505"/>
      <c r="D3" s="509" t="s">
        <v>104</v>
      </c>
      <c r="E3" s="510"/>
      <c r="F3" s="57" t="s">
        <v>105</v>
      </c>
      <c r="G3" s="491" t="s">
        <v>106</v>
      </c>
      <c r="H3" s="492"/>
      <c r="I3" s="492"/>
      <c r="J3" s="493"/>
      <c r="K3" s="491" t="s">
        <v>107</v>
      </c>
      <c r="L3" s="492"/>
      <c r="M3" s="493"/>
    </row>
    <row r="4" spans="1:13" ht="21" customHeight="1">
      <c r="A4" s="506"/>
      <c r="B4" s="507"/>
      <c r="C4" s="508"/>
      <c r="D4" s="58" t="s">
        <v>108</v>
      </c>
      <c r="E4" s="59" t="s">
        <v>109</v>
      </c>
      <c r="F4" s="60" t="s">
        <v>110</v>
      </c>
      <c r="G4" s="58" t="s">
        <v>111</v>
      </c>
      <c r="H4" s="61" t="s">
        <v>109</v>
      </c>
      <c r="I4" s="62" t="s">
        <v>112</v>
      </c>
      <c r="J4" s="63" t="s">
        <v>113</v>
      </c>
      <c r="K4" s="58" t="s">
        <v>111</v>
      </c>
      <c r="L4" s="61" t="s">
        <v>109</v>
      </c>
      <c r="M4" s="63" t="s">
        <v>114</v>
      </c>
    </row>
    <row r="5" spans="1:13" ht="15" customHeight="1">
      <c r="A5" s="501" t="s">
        <v>46</v>
      </c>
      <c r="B5" s="501"/>
      <c r="C5" s="502"/>
      <c r="D5" s="64">
        <v>852</v>
      </c>
      <c r="E5" s="65">
        <f aca="true" t="shared" si="0" ref="E5:E19">D5*100</f>
        <v>85200</v>
      </c>
      <c r="F5" s="66">
        <v>190</v>
      </c>
      <c r="G5" s="64">
        <v>819</v>
      </c>
      <c r="H5" s="67">
        <f aca="true" t="shared" si="1" ref="H5:H11">G5*100</f>
        <v>81900</v>
      </c>
      <c r="I5" s="68">
        <v>374100</v>
      </c>
      <c r="J5" s="69">
        <f aca="true" t="shared" si="2" ref="J5:J12">I5/H5</f>
        <v>4.5677655677655675</v>
      </c>
      <c r="K5" s="64">
        <v>274</v>
      </c>
      <c r="L5" s="67">
        <f aca="true" t="shared" si="3" ref="L5:L11">K5*100</f>
        <v>27400</v>
      </c>
      <c r="M5" s="69">
        <f aca="true" t="shared" si="4" ref="M5:M11">L5*190</f>
        <v>5206000</v>
      </c>
    </row>
    <row r="6" spans="1:13" ht="15" customHeight="1">
      <c r="A6" s="499" t="s">
        <v>44</v>
      </c>
      <c r="B6" s="499"/>
      <c r="C6" s="500"/>
      <c r="D6" s="70">
        <v>740</v>
      </c>
      <c r="E6" s="71">
        <f t="shared" si="0"/>
        <v>74000</v>
      </c>
      <c r="F6" s="66">
        <v>190</v>
      </c>
      <c r="G6" s="70">
        <v>127</v>
      </c>
      <c r="H6" s="67">
        <f t="shared" si="1"/>
        <v>12700</v>
      </c>
      <c r="I6" s="72">
        <v>12065</v>
      </c>
      <c r="J6" s="73">
        <f t="shared" si="2"/>
        <v>0.95</v>
      </c>
      <c r="K6" s="70">
        <v>10</v>
      </c>
      <c r="L6" s="67">
        <f t="shared" si="3"/>
        <v>1000</v>
      </c>
      <c r="M6" s="69">
        <f t="shared" si="4"/>
        <v>190000</v>
      </c>
    </row>
    <row r="7" spans="1:13" ht="15" customHeight="1">
      <c r="A7" s="499" t="s">
        <v>43</v>
      </c>
      <c r="B7" s="499"/>
      <c r="C7" s="500"/>
      <c r="D7" s="70">
        <v>6480</v>
      </c>
      <c r="E7" s="71">
        <f t="shared" si="0"/>
        <v>648000</v>
      </c>
      <c r="F7" s="66">
        <v>190</v>
      </c>
      <c r="G7" s="70">
        <v>5947</v>
      </c>
      <c r="H7" s="67">
        <f t="shared" si="1"/>
        <v>594700</v>
      </c>
      <c r="I7" s="72">
        <v>3809920</v>
      </c>
      <c r="J7" s="73">
        <f t="shared" si="2"/>
        <v>6.406457037161594</v>
      </c>
      <c r="K7" s="70">
        <v>1621</v>
      </c>
      <c r="L7" s="67">
        <f t="shared" si="3"/>
        <v>162100</v>
      </c>
      <c r="M7" s="69">
        <f t="shared" si="4"/>
        <v>30799000</v>
      </c>
    </row>
    <row r="8" spans="1:13" ht="15" customHeight="1">
      <c r="A8" s="499" t="s">
        <v>72</v>
      </c>
      <c r="B8" s="499"/>
      <c r="C8" s="500"/>
      <c r="D8" s="70">
        <v>1080</v>
      </c>
      <c r="E8" s="71">
        <f t="shared" si="0"/>
        <v>108000</v>
      </c>
      <c r="F8" s="66">
        <v>190</v>
      </c>
      <c r="G8" s="70">
        <v>1028</v>
      </c>
      <c r="H8" s="67">
        <f t="shared" si="1"/>
        <v>102800</v>
      </c>
      <c r="I8" s="72">
        <v>485840</v>
      </c>
      <c r="J8" s="73">
        <f t="shared" si="2"/>
        <v>4.726070038910506</v>
      </c>
      <c r="K8" s="70">
        <v>456</v>
      </c>
      <c r="L8" s="67">
        <f t="shared" si="3"/>
        <v>45600</v>
      </c>
      <c r="M8" s="69">
        <f t="shared" si="4"/>
        <v>8664000</v>
      </c>
    </row>
    <row r="9" spans="1:13" ht="15" customHeight="1">
      <c r="A9" s="499" t="s">
        <v>45</v>
      </c>
      <c r="B9" s="499"/>
      <c r="C9" s="500"/>
      <c r="D9" s="70">
        <v>1320</v>
      </c>
      <c r="E9" s="71">
        <f t="shared" si="0"/>
        <v>132000</v>
      </c>
      <c r="F9" s="66">
        <v>190</v>
      </c>
      <c r="G9" s="70">
        <v>1261</v>
      </c>
      <c r="H9" s="67">
        <f t="shared" si="1"/>
        <v>126100</v>
      </c>
      <c r="I9" s="72">
        <v>814000</v>
      </c>
      <c r="J9" s="73">
        <f t="shared" si="2"/>
        <v>6.455194290245837</v>
      </c>
      <c r="K9" s="70">
        <v>352</v>
      </c>
      <c r="L9" s="67">
        <f t="shared" si="3"/>
        <v>35200</v>
      </c>
      <c r="M9" s="69">
        <f t="shared" si="4"/>
        <v>6688000</v>
      </c>
    </row>
    <row r="10" spans="1:13" ht="15" customHeight="1">
      <c r="A10" s="499" t="s">
        <v>75</v>
      </c>
      <c r="B10" s="499"/>
      <c r="C10" s="500"/>
      <c r="D10" s="70">
        <v>108</v>
      </c>
      <c r="E10" s="71">
        <f t="shared" si="0"/>
        <v>10800</v>
      </c>
      <c r="F10" s="66">
        <v>190</v>
      </c>
      <c r="G10" s="70">
        <v>51</v>
      </c>
      <c r="H10" s="67">
        <f t="shared" si="1"/>
        <v>5100</v>
      </c>
      <c r="I10" s="72">
        <v>4845</v>
      </c>
      <c r="J10" s="73">
        <f t="shared" si="2"/>
        <v>0.95</v>
      </c>
      <c r="K10" s="70">
        <v>0</v>
      </c>
      <c r="L10" s="67">
        <f t="shared" si="3"/>
        <v>0</v>
      </c>
      <c r="M10" s="69">
        <f t="shared" si="4"/>
        <v>0</v>
      </c>
    </row>
    <row r="11" spans="1:13" ht="15" customHeight="1">
      <c r="A11" s="499" t="s">
        <v>115</v>
      </c>
      <c r="B11" s="499"/>
      <c r="C11" s="500"/>
      <c r="D11" s="70">
        <v>100</v>
      </c>
      <c r="E11" s="71">
        <f t="shared" si="0"/>
        <v>10000</v>
      </c>
      <c r="F11" s="66">
        <v>190</v>
      </c>
      <c r="G11" s="70">
        <v>87</v>
      </c>
      <c r="H11" s="67">
        <f t="shared" si="1"/>
        <v>8700</v>
      </c>
      <c r="I11" s="72">
        <v>8265</v>
      </c>
      <c r="J11" s="73">
        <f t="shared" si="2"/>
        <v>0.95</v>
      </c>
      <c r="K11" s="70">
        <v>10</v>
      </c>
      <c r="L11" s="67">
        <f t="shared" si="3"/>
        <v>1000</v>
      </c>
      <c r="M11" s="69">
        <f t="shared" si="4"/>
        <v>190000</v>
      </c>
    </row>
    <row r="12" spans="1:13" s="81" customFormat="1" ht="15" customHeight="1">
      <c r="A12" s="497" t="s">
        <v>116</v>
      </c>
      <c r="B12" s="497"/>
      <c r="C12" s="498"/>
      <c r="D12" s="74">
        <v>10680</v>
      </c>
      <c r="E12" s="75">
        <f t="shared" si="0"/>
        <v>1068000</v>
      </c>
      <c r="F12" s="76"/>
      <c r="G12" s="74">
        <f>SUM(G5:G11)</f>
        <v>9320</v>
      </c>
      <c r="H12" s="77">
        <f>SUM(H5:H11)</f>
        <v>932000</v>
      </c>
      <c r="I12" s="78">
        <f>SUM(I5:I11)</f>
        <v>5509035</v>
      </c>
      <c r="J12" s="79">
        <f t="shared" si="2"/>
        <v>5.910981759656653</v>
      </c>
      <c r="K12" s="74">
        <f>SUM(K5:K11)</f>
        <v>2723</v>
      </c>
      <c r="L12" s="77">
        <f>SUM(L5:L11)</f>
        <v>272300</v>
      </c>
      <c r="M12" s="80">
        <f>SUM(M5:M11)</f>
        <v>51737000</v>
      </c>
    </row>
    <row r="13" spans="1:13" s="86" customFormat="1" ht="15" customHeight="1">
      <c r="A13" s="499" t="s">
        <v>44</v>
      </c>
      <c r="B13" s="499"/>
      <c r="C13" s="500"/>
      <c r="D13" s="82">
        <v>320</v>
      </c>
      <c r="E13" s="71">
        <f t="shared" si="0"/>
        <v>32000</v>
      </c>
      <c r="F13" s="66">
        <v>114</v>
      </c>
      <c r="G13" s="82">
        <v>0</v>
      </c>
      <c r="H13" s="83">
        <v>0</v>
      </c>
      <c r="I13" s="84">
        <v>0</v>
      </c>
      <c r="J13" s="85">
        <v>0</v>
      </c>
      <c r="K13" s="82">
        <v>0</v>
      </c>
      <c r="L13" s="83">
        <v>0</v>
      </c>
      <c r="M13" s="69">
        <f>L13*190</f>
        <v>0</v>
      </c>
    </row>
    <row r="14" spans="1:13" s="86" customFormat="1" ht="15" customHeight="1">
      <c r="A14" s="497" t="s">
        <v>117</v>
      </c>
      <c r="B14" s="497"/>
      <c r="C14" s="498"/>
      <c r="D14" s="87">
        <v>320</v>
      </c>
      <c r="E14" s="75">
        <f t="shared" si="0"/>
        <v>32000</v>
      </c>
      <c r="F14" s="76"/>
      <c r="G14" s="87">
        <v>0</v>
      </c>
      <c r="H14" s="88">
        <v>0</v>
      </c>
      <c r="I14" s="89">
        <v>0</v>
      </c>
      <c r="J14" s="79">
        <v>0</v>
      </c>
      <c r="K14" s="87">
        <v>0</v>
      </c>
      <c r="L14" s="88">
        <v>0</v>
      </c>
      <c r="M14" s="79">
        <v>0</v>
      </c>
    </row>
    <row r="15" spans="1:13" ht="15" customHeight="1">
      <c r="A15" s="499" t="s">
        <v>46</v>
      </c>
      <c r="B15" s="499"/>
      <c r="C15" s="500"/>
      <c r="D15" s="70">
        <v>210</v>
      </c>
      <c r="E15" s="71">
        <f t="shared" si="0"/>
        <v>21000</v>
      </c>
      <c r="F15" s="66">
        <v>104</v>
      </c>
      <c r="G15" s="70">
        <v>0</v>
      </c>
      <c r="H15" s="90">
        <f>G15*100</f>
        <v>0</v>
      </c>
      <c r="I15" s="72">
        <v>0</v>
      </c>
      <c r="J15" s="73">
        <v>0</v>
      </c>
      <c r="K15" s="70">
        <v>0</v>
      </c>
      <c r="L15" s="90">
        <f>K15*100</f>
        <v>0</v>
      </c>
      <c r="M15" s="69">
        <f>L15*190</f>
        <v>0</v>
      </c>
    </row>
    <row r="16" spans="1:13" ht="15" customHeight="1">
      <c r="A16" s="499" t="s">
        <v>44</v>
      </c>
      <c r="B16" s="499"/>
      <c r="C16" s="500"/>
      <c r="D16" s="70">
        <v>2560</v>
      </c>
      <c r="E16" s="71">
        <f t="shared" si="0"/>
        <v>256000</v>
      </c>
      <c r="F16" s="66">
        <v>104</v>
      </c>
      <c r="G16" s="70">
        <v>7</v>
      </c>
      <c r="H16" s="90">
        <f>G16*100</f>
        <v>700</v>
      </c>
      <c r="I16" s="72">
        <v>364</v>
      </c>
      <c r="J16" s="73">
        <f>I16/H16</f>
        <v>0.52</v>
      </c>
      <c r="K16" s="70">
        <v>0</v>
      </c>
      <c r="L16" s="90">
        <f>K16*100</f>
        <v>0</v>
      </c>
      <c r="M16" s="69">
        <f>L16*190</f>
        <v>0</v>
      </c>
    </row>
    <row r="17" spans="1:13" ht="15" customHeight="1">
      <c r="A17" s="499" t="s">
        <v>47</v>
      </c>
      <c r="B17" s="499"/>
      <c r="C17" s="500"/>
      <c r="D17" s="70">
        <v>1050</v>
      </c>
      <c r="E17" s="71">
        <f t="shared" si="0"/>
        <v>105000</v>
      </c>
      <c r="F17" s="66">
        <v>104</v>
      </c>
      <c r="G17" s="70">
        <v>30</v>
      </c>
      <c r="H17" s="90">
        <f>G17*100</f>
        <v>3000</v>
      </c>
      <c r="I17" s="72">
        <v>4160</v>
      </c>
      <c r="J17" s="73">
        <f>I17/H17</f>
        <v>1.3866666666666667</v>
      </c>
      <c r="K17" s="70">
        <v>0</v>
      </c>
      <c r="L17" s="90">
        <f>K17*100</f>
        <v>0</v>
      </c>
      <c r="M17" s="69">
        <f>L17*190</f>
        <v>0</v>
      </c>
    </row>
    <row r="18" spans="1:13" ht="15" customHeight="1">
      <c r="A18" s="499" t="s">
        <v>73</v>
      </c>
      <c r="B18" s="499"/>
      <c r="C18" s="500"/>
      <c r="D18" s="70">
        <v>180</v>
      </c>
      <c r="E18" s="71">
        <f t="shared" si="0"/>
        <v>18000</v>
      </c>
      <c r="F18" s="66">
        <v>104</v>
      </c>
      <c r="G18" s="70">
        <v>0</v>
      </c>
      <c r="H18" s="90">
        <f>G18*100</f>
        <v>0</v>
      </c>
      <c r="I18" s="72">
        <v>0</v>
      </c>
      <c r="J18" s="73">
        <v>0</v>
      </c>
      <c r="K18" s="70">
        <v>0</v>
      </c>
      <c r="L18" s="90">
        <f>K18*100</f>
        <v>0</v>
      </c>
      <c r="M18" s="69">
        <f>L18*190</f>
        <v>0</v>
      </c>
    </row>
    <row r="19" spans="1:13" ht="15" customHeight="1">
      <c r="A19" s="497" t="s">
        <v>118</v>
      </c>
      <c r="B19" s="497"/>
      <c r="C19" s="498"/>
      <c r="D19" s="74">
        <v>4000</v>
      </c>
      <c r="E19" s="75">
        <f t="shared" si="0"/>
        <v>400000</v>
      </c>
      <c r="F19" s="76"/>
      <c r="G19" s="74">
        <f>SUM(G15:G18)</f>
        <v>37</v>
      </c>
      <c r="H19" s="77">
        <f>SUM(H15:H18)</f>
        <v>3700</v>
      </c>
      <c r="I19" s="78">
        <f>SUM(I15:I18)</f>
        <v>4524</v>
      </c>
      <c r="J19" s="79">
        <f>I19/H19</f>
        <v>1.2227027027027026</v>
      </c>
      <c r="K19" s="74">
        <f>SUM(K15:K18)</f>
        <v>0</v>
      </c>
      <c r="L19" s="77">
        <f>SUM(L15:L18)</f>
        <v>0</v>
      </c>
      <c r="M19" s="80">
        <f>SUM(M15:M18)</f>
        <v>0</v>
      </c>
    </row>
    <row r="20" spans="1:13" ht="15" customHeight="1">
      <c r="A20" s="91"/>
      <c r="B20" s="92"/>
      <c r="C20" s="93"/>
      <c r="D20" s="70"/>
      <c r="E20" s="71"/>
      <c r="F20" s="94"/>
      <c r="G20" s="70"/>
      <c r="H20" s="90"/>
      <c r="I20" s="72"/>
      <c r="J20" s="73"/>
      <c r="K20" s="70"/>
      <c r="L20" s="90"/>
      <c r="M20" s="73"/>
    </row>
    <row r="21" spans="1:13" ht="15" customHeight="1" thickBot="1">
      <c r="A21" s="511" t="s">
        <v>119</v>
      </c>
      <c r="B21" s="511"/>
      <c r="C21" s="512"/>
      <c r="D21" s="95">
        <v>15000</v>
      </c>
      <c r="E21" s="96">
        <f>D21*100</f>
        <v>1500000</v>
      </c>
      <c r="F21" s="97"/>
      <c r="G21" s="95">
        <f>(G19+G12)</f>
        <v>9357</v>
      </c>
      <c r="H21" s="98">
        <f>(H19+H12)</f>
        <v>935700</v>
      </c>
      <c r="I21" s="99">
        <f>(I19+I12)</f>
        <v>5513559</v>
      </c>
      <c r="J21" s="100">
        <f>I21/H21</f>
        <v>5.89244309073421</v>
      </c>
      <c r="K21" s="95">
        <f>(K19+K12)</f>
        <v>2723</v>
      </c>
      <c r="L21" s="98">
        <f>(L19+L12)</f>
        <v>272300</v>
      </c>
      <c r="M21" s="100">
        <f>(M19+M12)</f>
        <v>51737000</v>
      </c>
    </row>
    <row r="22" ht="12.75">
      <c r="A22" s="101" t="s">
        <v>120</v>
      </c>
    </row>
    <row r="23" ht="12.75">
      <c r="A23" s="103"/>
    </row>
    <row r="24" spans="1:13" ht="13.5" thickBot="1">
      <c r="A24" s="53"/>
      <c r="B24" s="54"/>
      <c r="C24" s="54"/>
      <c r="D24" s="54"/>
      <c r="E24" s="54"/>
      <c r="F24" s="54"/>
      <c r="G24" s="54"/>
      <c r="H24" s="54"/>
      <c r="I24" s="54"/>
      <c r="J24" s="55"/>
      <c r="K24" s="54"/>
      <c r="L24" s="54"/>
      <c r="M24" s="54"/>
    </row>
    <row r="25" spans="1:13" ht="13.5" customHeight="1" thickBot="1">
      <c r="A25" s="494" t="s">
        <v>121</v>
      </c>
      <c r="B25" s="495"/>
      <c r="C25" s="495"/>
      <c r="D25" s="495"/>
      <c r="E25" s="495"/>
      <c r="F25" s="495"/>
      <c r="G25" s="495"/>
      <c r="H25" s="495"/>
      <c r="I25" s="495"/>
      <c r="J25" s="495"/>
      <c r="K25" s="495"/>
      <c r="L25" s="495"/>
      <c r="M25" s="496"/>
    </row>
    <row r="26" spans="1:13" ht="17.25" customHeight="1">
      <c r="A26" s="503" t="s">
        <v>103</v>
      </c>
      <c r="B26" s="504"/>
      <c r="C26" s="505"/>
      <c r="D26" s="492" t="s">
        <v>104</v>
      </c>
      <c r="E26" s="513"/>
      <c r="F26" s="104" t="s">
        <v>105</v>
      </c>
      <c r="G26" s="491" t="s">
        <v>106</v>
      </c>
      <c r="H26" s="492"/>
      <c r="I26" s="492"/>
      <c r="J26" s="493"/>
      <c r="K26" s="491" t="s">
        <v>107</v>
      </c>
      <c r="L26" s="492"/>
      <c r="M26" s="493"/>
    </row>
    <row r="27" spans="1:13" ht="21" customHeight="1">
      <c r="A27" s="506"/>
      <c r="B27" s="507"/>
      <c r="C27" s="508"/>
      <c r="D27" s="58" t="s">
        <v>108</v>
      </c>
      <c r="E27" s="59" t="s">
        <v>109</v>
      </c>
      <c r="F27" s="60" t="s">
        <v>110</v>
      </c>
      <c r="G27" s="105" t="s">
        <v>111</v>
      </c>
      <c r="H27" s="61" t="s">
        <v>109</v>
      </c>
      <c r="I27" s="106" t="s">
        <v>112</v>
      </c>
      <c r="J27" s="63" t="s">
        <v>113</v>
      </c>
      <c r="K27" s="58" t="s">
        <v>111</v>
      </c>
      <c r="L27" s="61" t="s">
        <v>109</v>
      </c>
      <c r="M27" s="63" t="s">
        <v>114</v>
      </c>
    </row>
    <row r="28" spans="1:13" ht="15" customHeight="1">
      <c r="A28" s="501" t="s">
        <v>46</v>
      </c>
      <c r="B28" s="501"/>
      <c r="C28" s="502"/>
      <c r="D28" s="64">
        <v>852</v>
      </c>
      <c r="E28" s="65">
        <f aca="true" t="shared" si="5" ref="E28:E42">D28*100</f>
        <v>85200</v>
      </c>
      <c r="F28" s="66">
        <v>195</v>
      </c>
      <c r="G28" s="64">
        <v>832</v>
      </c>
      <c r="H28" s="67">
        <f aca="true" t="shared" si="6" ref="H28:H34">G28*100</f>
        <v>83200</v>
      </c>
      <c r="I28" s="68">
        <v>237352</v>
      </c>
      <c r="J28" s="69">
        <f aca="true" t="shared" si="7" ref="J28:J35">I28/H28</f>
        <v>2.8527884615384616</v>
      </c>
      <c r="K28" s="64">
        <v>394</v>
      </c>
      <c r="L28" s="67">
        <f aca="true" t="shared" si="8" ref="L28:L34">K28*100</f>
        <v>39400</v>
      </c>
      <c r="M28" s="69">
        <f aca="true" t="shared" si="9" ref="M28:M34">L28*195</f>
        <v>7683000</v>
      </c>
    </row>
    <row r="29" spans="1:13" ht="15" customHeight="1">
      <c r="A29" s="499" t="s">
        <v>44</v>
      </c>
      <c r="B29" s="499"/>
      <c r="C29" s="500"/>
      <c r="D29" s="70">
        <v>740</v>
      </c>
      <c r="E29" s="71">
        <f t="shared" si="5"/>
        <v>74000</v>
      </c>
      <c r="F29" s="66">
        <v>195</v>
      </c>
      <c r="G29" s="70">
        <v>126</v>
      </c>
      <c r="H29" s="67">
        <f t="shared" si="6"/>
        <v>12600</v>
      </c>
      <c r="I29" s="72">
        <v>15210</v>
      </c>
      <c r="J29" s="73">
        <f t="shared" si="7"/>
        <v>1.207142857142857</v>
      </c>
      <c r="K29" s="70">
        <v>87</v>
      </c>
      <c r="L29" s="67">
        <f t="shared" si="8"/>
        <v>8700</v>
      </c>
      <c r="M29" s="69">
        <f t="shared" si="9"/>
        <v>1696500</v>
      </c>
    </row>
    <row r="30" spans="1:13" ht="15" customHeight="1">
      <c r="A30" s="499" t="s">
        <v>43</v>
      </c>
      <c r="B30" s="499"/>
      <c r="C30" s="500"/>
      <c r="D30" s="70">
        <v>6480</v>
      </c>
      <c r="E30" s="71">
        <f t="shared" si="5"/>
        <v>648000</v>
      </c>
      <c r="F30" s="66">
        <v>195</v>
      </c>
      <c r="G30" s="70">
        <v>5996</v>
      </c>
      <c r="H30" s="67">
        <f t="shared" si="6"/>
        <v>599600</v>
      </c>
      <c r="I30" s="72">
        <v>3453130</v>
      </c>
      <c r="J30" s="73">
        <f t="shared" si="7"/>
        <v>5.7590560373582385</v>
      </c>
      <c r="K30" s="70">
        <v>4725</v>
      </c>
      <c r="L30" s="67">
        <f t="shared" si="8"/>
        <v>472500</v>
      </c>
      <c r="M30" s="69">
        <f t="shared" si="9"/>
        <v>92137500</v>
      </c>
    </row>
    <row r="31" spans="1:13" ht="15" customHeight="1">
      <c r="A31" s="499" t="s">
        <v>72</v>
      </c>
      <c r="B31" s="499"/>
      <c r="C31" s="500"/>
      <c r="D31" s="70">
        <v>1080</v>
      </c>
      <c r="E31" s="71">
        <f t="shared" si="5"/>
        <v>108000</v>
      </c>
      <c r="F31" s="66">
        <v>195</v>
      </c>
      <c r="G31" s="70">
        <v>1027</v>
      </c>
      <c r="H31" s="67">
        <f t="shared" si="6"/>
        <v>102700</v>
      </c>
      <c r="I31" s="72">
        <v>424200</v>
      </c>
      <c r="J31" s="73">
        <f t="shared" si="7"/>
        <v>4.13047711781889</v>
      </c>
      <c r="K31" s="70">
        <v>759</v>
      </c>
      <c r="L31" s="67">
        <f t="shared" si="8"/>
        <v>75900</v>
      </c>
      <c r="M31" s="69">
        <f t="shared" si="9"/>
        <v>14800500</v>
      </c>
    </row>
    <row r="32" spans="1:13" ht="15" customHeight="1">
      <c r="A32" s="499" t="s">
        <v>45</v>
      </c>
      <c r="B32" s="499"/>
      <c r="C32" s="500"/>
      <c r="D32" s="70">
        <v>1320</v>
      </c>
      <c r="E32" s="71">
        <f t="shared" si="5"/>
        <v>132000</v>
      </c>
      <c r="F32" s="66">
        <v>195</v>
      </c>
      <c r="G32" s="70">
        <v>1289</v>
      </c>
      <c r="H32" s="67">
        <f t="shared" si="6"/>
        <v>128900</v>
      </c>
      <c r="I32" s="72">
        <v>752400</v>
      </c>
      <c r="J32" s="73">
        <f t="shared" si="7"/>
        <v>5.837083010085338</v>
      </c>
      <c r="K32" s="70">
        <v>1080</v>
      </c>
      <c r="L32" s="67">
        <f t="shared" si="8"/>
        <v>108000</v>
      </c>
      <c r="M32" s="69">
        <f t="shared" si="9"/>
        <v>21060000</v>
      </c>
    </row>
    <row r="33" spans="1:13" ht="15" customHeight="1">
      <c r="A33" s="499" t="s">
        <v>75</v>
      </c>
      <c r="B33" s="499"/>
      <c r="C33" s="500"/>
      <c r="D33" s="70">
        <v>108</v>
      </c>
      <c r="E33" s="71">
        <f t="shared" si="5"/>
        <v>10800</v>
      </c>
      <c r="F33" s="66">
        <v>195</v>
      </c>
      <c r="G33" s="70">
        <v>23</v>
      </c>
      <c r="H33" s="67">
        <f t="shared" si="6"/>
        <v>2300</v>
      </c>
      <c r="I33" s="72">
        <v>2340</v>
      </c>
      <c r="J33" s="73">
        <f t="shared" si="7"/>
        <v>1.017391304347826</v>
      </c>
      <c r="K33" s="70">
        <v>13</v>
      </c>
      <c r="L33" s="67">
        <f t="shared" si="8"/>
        <v>1300</v>
      </c>
      <c r="M33" s="69">
        <f t="shared" si="9"/>
        <v>253500</v>
      </c>
    </row>
    <row r="34" spans="1:13" ht="15" customHeight="1">
      <c r="A34" s="499" t="s">
        <v>115</v>
      </c>
      <c r="B34" s="499"/>
      <c r="C34" s="500"/>
      <c r="D34" s="70">
        <v>100</v>
      </c>
      <c r="E34" s="71">
        <f t="shared" si="5"/>
        <v>10000</v>
      </c>
      <c r="F34" s="66">
        <v>195</v>
      </c>
      <c r="G34" s="70">
        <v>100</v>
      </c>
      <c r="H34" s="67">
        <f t="shared" si="6"/>
        <v>10000</v>
      </c>
      <c r="I34" s="72">
        <v>10000</v>
      </c>
      <c r="J34" s="73">
        <f t="shared" si="7"/>
        <v>1</v>
      </c>
      <c r="K34" s="70">
        <v>28</v>
      </c>
      <c r="L34" s="67">
        <f t="shared" si="8"/>
        <v>2800</v>
      </c>
      <c r="M34" s="69">
        <f t="shared" si="9"/>
        <v>546000</v>
      </c>
    </row>
    <row r="35" spans="1:13" ht="15" customHeight="1">
      <c r="A35" s="497" t="s">
        <v>116</v>
      </c>
      <c r="B35" s="497"/>
      <c r="C35" s="498"/>
      <c r="D35" s="74">
        <v>10680</v>
      </c>
      <c r="E35" s="75">
        <f t="shared" si="5"/>
        <v>1068000</v>
      </c>
      <c r="F35" s="76"/>
      <c r="G35" s="74">
        <f>SUM(G28:G34)</f>
        <v>9393</v>
      </c>
      <c r="H35" s="74">
        <f>SUM(H28:H34)</f>
        <v>939300</v>
      </c>
      <c r="I35" s="78">
        <v>4894632</v>
      </c>
      <c r="J35" s="79">
        <f t="shared" si="7"/>
        <v>5.210935803257745</v>
      </c>
      <c r="K35" s="74">
        <f>SUM(K28:K34)</f>
        <v>7086</v>
      </c>
      <c r="L35" s="77">
        <f>SUM(L28:L34)</f>
        <v>708600</v>
      </c>
      <c r="M35" s="80">
        <f>SUM(M28:M34)</f>
        <v>138177000</v>
      </c>
    </row>
    <row r="36" spans="1:13" ht="15" customHeight="1">
      <c r="A36" s="499" t="s">
        <v>44</v>
      </c>
      <c r="B36" s="499"/>
      <c r="C36" s="500"/>
      <c r="D36" s="82">
        <v>320</v>
      </c>
      <c r="E36" s="71">
        <f t="shared" si="5"/>
        <v>32000</v>
      </c>
      <c r="F36" s="66">
        <v>117</v>
      </c>
      <c r="G36" s="82">
        <v>8</v>
      </c>
      <c r="H36" s="90">
        <v>800</v>
      </c>
      <c r="I36" s="84">
        <v>780</v>
      </c>
      <c r="J36" s="85">
        <v>0</v>
      </c>
      <c r="K36" s="82">
        <v>0</v>
      </c>
      <c r="L36" s="83">
        <v>0</v>
      </c>
      <c r="M36" s="69">
        <f>L36*190</f>
        <v>0</v>
      </c>
    </row>
    <row r="37" spans="1:13" ht="15" customHeight="1">
      <c r="A37" s="497" t="s">
        <v>117</v>
      </c>
      <c r="B37" s="497"/>
      <c r="C37" s="498"/>
      <c r="D37" s="87">
        <v>320</v>
      </c>
      <c r="E37" s="107">
        <f t="shared" si="5"/>
        <v>32000</v>
      </c>
      <c r="F37" s="76"/>
      <c r="G37" s="87">
        <v>8</v>
      </c>
      <c r="H37" s="88">
        <v>800</v>
      </c>
      <c r="I37" s="89">
        <v>780</v>
      </c>
      <c r="J37" s="79">
        <f>I37/H37</f>
        <v>0.975</v>
      </c>
      <c r="K37" s="87">
        <v>0</v>
      </c>
      <c r="L37" s="88">
        <v>0</v>
      </c>
      <c r="M37" s="79">
        <v>0</v>
      </c>
    </row>
    <row r="38" spans="1:13" ht="15" customHeight="1">
      <c r="A38" s="499" t="s">
        <v>46</v>
      </c>
      <c r="B38" s="499"/>
      <c r="C38" s="500"/>
      <c r="D38" s="70">
        <v>210</v>
      </c>
      <c r="E38" s="71">
        <f t="shared" si="5"/>
        <v>21000</v>
      </c>
      <c r="F38" s="66">
        <v>107</v>
      </c>
      <c r="G38" s="70">
        <v>0</v>
      </c>
      <c r="H38" s="90">
        <v>0</v>
      </c>
      <c r="I38" s="72">
        <v>0</v>
      </c>
      <c r="J38" s="73">
        <v>0</v>
      </c>
      <c r="K38" s="70">
        <v>0</v>
      </c>
      <c r="L38" s="90">
        <f>K38*100</f>
        <v>0</v>
      </c>
      <c r="M38" s="69">
        <f>L38*190</f>
        <v>0</v>
      </c>
    </row>
    <row r="39" spans="1:13" ht="15" customHeight="1">
      <c r="A39" s="499" t="s">
        <v>44</v>
      </c>
      <c r="B39" s="499"/>
      <c r="C39" s="500"/>
      <c r="D39" s="70">
        <v>2560</v>
      </c>
      <c r="E39" s="71">
        <f t="shared" si="5"/>
        <v>256000</v>
      </c>
      <c r="F39" s="66">
        <v>107</v>
      </c>
      <c r="G39" s="70">
        <v>91</v>
      </c>
      <c r="H39" s="90">
        <v>9100</v>
      </c>
      <c r="I39" s="72">
        <v>4868.5</v>
      </c>
      <c r="J39" s="73">
        <f>I39/H39</f>
        <v>0.535</v>
      </c>
      <c r="K39" s="70">
        <v>0</v>
      </c>
      <c r="L39" s="90">
        <f>K39*100</f>
        <v>0</v>
      </c>
      <c r="M39" s="69">
        <f>L39*190</f>
        <v>0</v>
      </c>
    </row>
    <row r="40" spans="1:13" ht="15" customHeight="1">
      <c r="A40" s="499" t="s">
        <v>47</v>
      </c>
      <c r="B40" s="499"/>
      <c r="C40" s="500"/>
      <c r="D40" s="70">
        <v>1050</v>
      </c>
      <c r="E40" s="71">
        <f t="shared" si="5"/>
        <v>105000</v>
      </c>
      <c r="F40" s="66">
        <v>107</v>
      </c>
      <c r="G40" s="70">
        <v>20</v>
      </c>
      <c r="H40" s="90">
        <v>2000</v>
      </c>
      <c r="I40" s="72">
        <v>1590</v>
      </c>
      <c r="J40" s="73">
        <f>I40/H40</f>
        <v>0.795</v>
      </c>
      <c r="K40" s="70">
        <v>0</v>
      </c>
      <c r="L40" s="90">
        <f>K40*100</f>
        <v>0</v>
      </c>
      <c r="M40" s="69">
        <f>L40*190</f>
        <v>0</v>
      </c>
    </row>
    <row r="41" spans="1:13" ht="15" customHeight="1">
      <c r="A41" s="499" t="s">
        <v>73</v>
      </c>
      <c r="B41" s="499"/>
      <c r="C41" s="500"/>
      <c r="D41" s="70">
        <v>180</v>
      </c>
      <c r="E41" s="71">
        <f t="shared" si="5"/>
        <v>18000</v>
      </c>
      <c r="F41" s="66">
        <v>107</v>
      </c>
      <c r="G41" s="70">
        <v>0</v>
      </c>
      <c r="H41" s="90">
        <v>0</v>
      </c>
      <c r="I41" s="72">
        <v>0</v>
      </c>
      <c r="J41" s="73">
        <v>0</v>
      </c>
      <c r="K41" s="70">
        <v>0</v>
      </c>
      <c r="L41" s="90">
        <f>K41*100</f>
        <v>0</v>
      </c>
      <c r="M41" s="69">
        <f>L41*190</f>
        <v>0</v>
      </c>
    </row>
    <row r="42" spans="1:13" ht="15" customHeight="1">
      <c r="A42" s="497" t="s">
        <v>118</v>
      </c>
      <c r="B42" s="497"/>
      <c r="C42" s="498"/>
      <c r="D42" s="74">
        <v>4000</v>
      </c>
      <c r="E42" s="75">
        <f t="shared" si="5"/>
        <v>400000</v>
      </c>
      <c r="F42" s="76"/>
      <c r="G42" s="74">
        <v>111</v>
      </c>
      <c r="H42" s="77">
        <v>11100</v>
      </c>
      <c r="I42" s="78">
        <v>6458.5</v>
      </c>
      <c r="J42" s="79">
        <f>I42/H42</f>
        <v>0.5818468468468468</v>
      </c>
      <c r="K42" s="74">
        <f>SUM(K38:K41)</f>
        <v>0</v>
      </c>
      <c r="L42" s="77">
        <f>SUM(L38:L41)</f>
        <v>0</v>
      </c>
      <c r="M42" s="80">
        <f>SUM(M38:M41)</f>
        <v>0</v>
      </c>
    </row>
    <row r="43" spans="1:13" ht="15" customHeight="1">
      <c r="A43" s="91"/>
      <c r="B43" s="92"/>
      <c r="C43" s="93"/>
      <c r="D43" s="70"/>
      <c r="E43" s="71"/>
      <c r="F43" s="94"/>
      <c r="G43" s="70"/>
      <c r="H43" s="90"/>
      <c r="I43" s="72"/>
      <c r="J43" s="73"/>
      <c r="K43" s="70"/>
      <c r="L43" s="90"/>
      <c r="M43" s="73"/>
    </row>
    <row r="44" spans="1:13" ht="15" customHeight="1" thickBot="1">
      <c r="A44" s="511" t="s">
        <v>119</v>
      </c>
      <c r="B44" s="511"/>
      <c r="C44" s="512"/>
      <c r="D44" s="95">
        <v>15000</v>
      </c>
      <c r="E44" s="96">
        <f>D44*100</f>
        <v>1500000</v>
      </c>
      <c r="F44" s="97"/>
      <c r="G44" s="95">
        <f>G42+G37+G35</f>
        <v>9512</v>
      </c>
      <c r="H44" s="98">
        <f>G44*100</f>
        <v>951200</v>
      </c>
      <c r="I44" s="99">
        <v>4901870.5</v>
      </c>
      <c r="J44" s="100">
        <f>I44/H44</f>
        <v>5.153354184188394</v>
      </c>
      <c r="K44" s="95">
        <f>(K42+K35)</f>
        <v>7086</v>
      </c>
      <c r="L44" s="98">
        <f>(L42+L35)</f>
        <v>708600</v>
      </c>
      <c r="M44" s="100">
        <f>(M42+M35)</f>
        <v>138177000</v>
      </c>
    </row>
    <row r="45" ht="12.75">
      <c r="A45" s="101" t="s">
        <v>120</v>
      </c>
    </row>
  </sheetData>
  <mergeCells count="42">
    <mergeCell ref="A30:C30"/>
    <mergeCell ref="A37:C37"/>
    <mergeCell ref="A38:C38"/>
    <mergeCell ref="A39:C39"/>
    <mergeCell ref="A32:C32"/>
    <mergeCell ref="A33:C33"/>
    <mergeCell ref="A34:C34"/>
    <mergeCell ref="A36:C36"/>
    <mergeCell ref="A41:C41"/>
    <mergeCell ref="A42:C42"/>
    <mergeCell ref="A44:C44"/>
    <mergeCell ref="A40:C40"/>
    <mergeCell ref="A28:C28"/>
    <mergeCell ref="A29:C29"/>
    <mergeCell ref="G26:J26"/>
    <mergeCell ref="A26:C27"/>
    <mergeCell ref="D26:E26"/>
    <mergeCell ref="A3:C4"/>
    <mergeCell ref="D3:E3"/>
    <mergeCell ref="G3:J3"/>
    <mergeCell ref="A35:C35"/>
    <mergeCell ref="A7:C7"/>
    <mergeCell ref="A10:C10"/>
    <mergeCell ref="A8:C8"/>
    <mergeCell ref="A21:C21"/>
    <mergeCell ref="A9:C9"/>
    <mergeCell ref="A31:C31"/>
    <mergeCell ref="A12:C12"/>
    <mergeCell ref="A15:C15"/>
    <mergeCell ref="A17:C17"/>
    <mergeCell ref="A5:C5"/>
    <mergeCell ref="A6:C6"/>
    <mergeCell ref="K3:M3"/>
    <mergeCell ref="A2:M2"/>
    <mergeCell ref="K26:M26"/>
    <mergeCell ref="A25:M25"/>
    <mergeCell ref="A19:C19"/>
    <mergeCell ref="A16:C16"/>
    <mergeCell ref="A11:C11"/>
    <mergeCell ref="A13:C13"/>
    <mergeCell ref="A14:C14"/>
    <mergeCell ref="A18:C18"/>
  </mergeCells>
  <printOptions horizontalCentered="1"/>
  <pageMargins left="0" right="0" top="0.3937007874015748" bottom="0.3937007874015748" header="0.5118110236220472" footer="0.1968503937007874"/>
  <pageSetup fitToHeight="1" fitToWidth="1" horizontalDpi="300" verticalDpi="300" orientation="portrait" paperSize="9" scale="83" r:id="rId1"/>
  <headerFooter alignWithMargins="0">
    <oddFooter>&amp;L&amp;8&amp;F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50"/>
  <sheetViews>
    <sheetView zoomScale="90" zoomScaleNormal="90" workbookViewId="0" topLeftCell="A7">
      <selection activeCell="A11" sqref="A11:A12"/>
    </sheetView>
  </sheetViews>
  <sheetFormatPr defaultColWidth="9.140625" defaultRowHeight="12.75"/>
  <cols>
    <col min="1" max="1" width="75.140625" style="363" customWidth="1"/>
    <col min="2" max="2" width="14.7109375" style="363" customWidth="1"/>
    <col min="3" max="3" width="13.28125" style="363" customWidth="1"/>
    <col min="4" max="4" width="14.57421875" style="363" customWidth="1"/>
    <col min="5" max="5" width="13.7109375" style="363" customWidth="1"/>
    <col min="6" max="6" width="13.57421875" style="363" customWidth="1"/>
    <col min="7" max="7" width="13.7109375" style="363" customWidth="1"/>
    <col min="8" max="8" width="13.28125" style="363" customWidth="1"/>
    <col min="9" max="9" width="13.7109375" style="363" hidden="1" customWidth="1"/>
    <col min="10" max="10" width="13.140625" style="363" hidden="1" customWidth="1"/>
    <col min="11" max="12" width="14.7109375" style="363" customWidth="1"/>
    <col min="13" max="13" width="9.140625" style="363" customWidth="1"/>
    <col min="14" max="14" width="15.28125" style="363" bestFit="1" customWidth="1"/>
    <col min="15" max="16" width="15.00390625" style="363" bestFit="1" customWidth="1"/>
    <col min="17" max="17" width="14.00390625" style="363" bestFit="1" customWidth="1"/>
    <col min="18" max="18" width="15.00390625" style="363" bestFit="1" customWidth="1"/>
    <col min="19" max="16384" width="9.140625" style="363" customWidth="1"/>
  </cols>
  <sheetData>
    <row r="1" spans="1:12" ht="15" customHeight="1">
      <c r="A1" s="514" t="s">
        <v>339</v>
      </c>
      <c r="B1" s="514"/>
      <c r="C1" s="514"/>
      <c r="D1" s="514"/>
      <c r="E1" s="514"/>
      <c r="F1" s="514"/>
      <c r="G1" s="514"/>
      <c r="H1" s="514"/>
      <c r="I1" s="514"/>
      <c r="J1" s="514"/>
      <c r="K1" s="514"/>
      <c r="L1" s="514"/>
    </row>
    <row r="2" spans="1:12" ht="15" customHeight="1">
      <c r="A2" s="514" t="s">
        <v>340</v>
      </c>
      <c r="B2" s="514"/>
      <c r="C2" s="514"/>
      <c r="D2" s="514"/>
      <c r="E2" s="514"/>
      <c r="F2" s="514"/>
      <c r="G2" s="514"/>
      <c r="H2" s="514"/>
      <c r="I2" s="514"/>
      <c r="J2" s="514"/>
      <c r="K2" s="514"/>
      <c r="L2" s="514"/>
    </row>
    <row r="3" spans="1:12" ht="15" customHeight="1">
      <c r="A3" s="514" t="s">
        <v>341</v>
      </c>
      <c r="B3" s="514"/>
      <c r="C3" s="514"/>
      <c r="D3" s="514"/>
      <c r="E3" s="514"/>
      <c r="F3" s="514"/>
      <c r="G3" s="514"/>
      <c r="H3" s="514"/>
      <c r="I3" s="514"/>
      <c r="J3" s="514"/>
      <c r="K3" s="514"/>
      <c r="L3" s="514"/>
    </row>
    <row r="4" spans="1:12" ht="12" customHeight="1">
      <c r="A4" s="362"/>
      <c r="B4" s="362"/>
      <c r="C4" s="362"/>
      <c r="D4" s="362"/>
      <c r="E4" s="362"/>
      <c r="F4" s="362"/>
      <c r="G4" s="362"/>
      <c r="H4" s="362"/>
      <c r="I4" s="362"/>
      <c r="J4" s="362"/>
      <c r="K4" s="362"/>
      <c r="L4" s="362"/>
    </row>
    <row r="5" spans="1:12" ht="15" customHeight="1">
      <c r="A5" s="514" t="s">
        <v>342</v>
      </c>
      <c r="B5" s="514"/>
      <c r="C5" s="514"/>
      <c r="D5" s="514"/>
      <c r="E5" s="514"/>
      <c r="F5" s="514"/>
      <c r="G5" s="514"/>
      <c r="H5" s="514"/>
      <c r="I5" s="514"/>
      <c r="J5" s="514"/>
      <c r="K5" s="514"/>
      <c r="L5" s="514"/>
    </row>
    <row r="6" spans="1:12" ht="12" customHeight="1">
      <c r="A6" s="362"/>
      <c r="B6" s="362"/>
      <c r="C6" s="362"/>
      <c r="D6" s="362"/>
      <c r="E6" s="362"/>
      <c r="F6" s="362"/>
      <c r="G6" s="362"/>
      <c r="H6" s="362"/>
      <c r="I6" s="362"/>
      <c r="J6" s="362"/>
      <c r="K6" s="362"/>
      <c r="L6" s="362"/>
    </row>
    <row r="7" spans="1:12" ht="15" customHeight="1">
      <c r="A7" s="520" t="s">
        <v>343</v>
      </c>
      <c r="B7" s="520"/>
      <c r="C7" s="520"/>
      <c r="D7" s="520"/>
      <c r="E7" s="520"/>
      <c r="F7" s="520"/>
      <c r="G7" s="520"/>
      <c r="H7" s="520"/>
      <c r="I7" s="520"/>
      <c r="J7" s="520"/>
      <c r="K7" s="520"/>
      <c r="L7" s="520"/>
    </row>
    <row r="8" spans="1:12" ht="9.75" customHeight="1">
      <c r="A8"/>
      <c r="B8"/>
      <c r="C8"/>
      <c r="D8"/>
      <c r="E8"/>
      <c r="F8"/>
      <c r="G8"/>
      <c r="H8"/>
      <c r="I8"/>
      <c r="J8"/>
      <c r="K8"/>
      <c r="L8"/>
    </row>
    <row r="9" spans="1:12" ht="15" customHeight="1">
      <c r="A9" s="365" t="s">
        <v>393</v>
      </c>
      <c r="B9" s="365"/>
      <c r="C9" s="365"/>
      <c r="D9" s="364"/>
      <c r="E9" s="364"/>
      <c r="F9" s="364"/>
      <c r="G9" s="364"/>
      <c r="H9" s="364"/>
      <c r="I9" s="364"/>
      <c r="J9" s="364"/>
      <c r="K9" s="364"/>
      <c r="L9" s="366"/>
    </row>
    <row r="10" spans="1:12" ht="15" customHeight="1">
      <c r="A10" s="365"/>
      <c r="B10" s="365"/>
      <c r="C10" s="365"/>
      <c r="D10" s="364"/>
      <c r="E10" s="364"/>
      <c r="F10" s="364"/>
      <c r="G10" s="364"/>
      <c r="H10" s="364"/>
      <c r="I10" s="364"/>
      <c r="J10" s="364"/>
      <c r="K10" s="364"/>
      <c r="L10" s="366" t="s">
        <v>344</v>
      </c>
    </row>
    <row r="11" spans="1:12" ht="12.75">
      <c r="A11" s="517" t="s">
        <v>345</v>
      </c>
      <c r="B11" s="518" t="s">
        <v>346</v>
      </c>
      <c r="C11" s="521" t="s">
        <v>347</v>
      </c>
      <c r="D11" s="522"/>
      <c r="E11" s="522"/>
      <c r="F11" s="522"/>
      <c r="G11" s="522"/>
      <c r="H11" s="522"/>
      <c r="I11" s="522"/>
      <c r="J11" s="522"/>
      <c r="K11" s="517"/>
      <c r="L11" s="515" t="s">
        <v>348</v>
      </c>
    </row>
    <row r="12" spans="1:12" s="369" customFormat="1" ht="60.75" customHeight="1">
      <c r="A12" s="517"/>
      <c r="B12" s="519"/>
      <c r="C12" s="367" t="s">
        <v>349</v>
      </c>
      <c r="D12" s="368" t="s">
        <v>350</v>
      </c>
      <c r="E12" s="368" t="s">
        <v>351</v>
      </c>
      <c r="F12" s="368" t="s">
        <v>352</v>
      </c>
      <c r="G12" s="368" t="s">
        <v>353</v>
      </c>
      <c r="H12" s="368" t="s">
        <v>354</v>
      </c>
      <c r="I12" s="368" t="s">
        <v>355</v>
      </c>
      <c r="J12" s="368" t="s">
        <v>356</v>
      </c>
      <c r="K12" s="368" t="s">
        <v>357</v>
      </c>
      <c r="L12" s="516"/>
    </row>
    <row r="13" spans="1:12" ht="15" customHeight="1">
      <c r="A13" s="370" t="s">
        <v>358</v>
      </c>
      <c r="B13" s="371">
        <v>169000000</v>
      </c>
      <c r="C13" s="372">
        <v>0</v>
      </c>
      <c r="D13" s="372">
        <v>50000000</v>
      </c>
      <c r="E13" s="372">
        <v>10533949.71</v>
      </c>
      <c r="F13" s="372">
        <v>0</v>
      </c>
      <c r="G13" s="372">
        <v>0</v>
      </c>
      <c r="H13" s="372">
        <v>5000000</v>
      </c>
      <c r="I13" s="372">
        <v>0</v>
      </c>
      <c r="J13" s="372">
        <v>0</v>
      </c>
      <c r="K13" s="373">
        <f aca="true" t="shared" si="0" ref="K13:K38">SUM(C13:J13)</f>
        <v>65533949.71</v>
      </c>
      <c r="L13" s="373">
        <f aca="true" t="shared" si="1" ref="L13:L38">B13-K13</f>
        <v>103466050.28999999</v>
      </c>
    </row>
    <row r="14" spans="1:12" ht="15" customHeight="1">
      <c r="A14" s="374" t="s">
        <v>359</v>
      </c>
      <c r="B14" s="371">
        <v>117000000</v>
      </c>
      <c r="C14" s="372">
        <v>109000000</v>
      </c>
      <c r="D14" s="372">
        <v>0</v>
      </c>
      <c r="E14" s="372">
        <v>0</v>
      </c>
      <c r="F14" s="372">
        <v>1000000</v>
      </c>
      <c r="G14" s="372">
        <v>7000000</v>
      </c>
      <c r="H14" s="372">
        <v>0</v>
      </c>
      <c r="I14" s="372">
        <v>0</v>
      </c>
      <c r="J14" s="372">
        <v>0</v>
      </c>
      <c r="K14" s="373">
        <f t="shared" si="0"/>
        <v>117000000</v>
      </c>
      <c r="L14" s="373">
        <f t="shared" si="1"/>
        <v>0</v>
      </c>
    </row>
    <row r="15" spans="1:12" ht="15" customHeight="1">
      <c r="A15" s="374" t="s">
        <v>360</v>
      </c>
      <c r="B15" s="371">
        <v>116000000</v>
      </c>
      <c r="C15" s="372">
        <v>0</v>
      </c>
      <c r="D15" s="372">
        <v>52000000</v>
      </c>
      <c r="E15" s="372">
        <v>32000000</v>
      </c>
      <c r="F15" s="372">
        <v>17000000</v>
      </c>
      <c r="G15" s="372">
        <v>10000000</v>
      </c>
      <c r="H15" s="372">
        <v>5000000</v>
      </c>
      <c r="I15" s="372">
        <v>0</v>
      </c>
      <c r="J15" s="372">
        <v>0</v>
      </c>
      <c r="K15" s="373">
        <f t="shared" si="0"/>
        <v>116000000</v>
      </c>
      <c r="L15" s="373">
        <f t="shared" si="1"/>
        <v>0</v>
      </c>
    </row>
    <row r="16" spans="1:12" ht="15" customHeight="1">
      <c r="A16" s="374" t="s">
        <v>361</v>
      </c>
      <c r="B16" s="371">
        <v>87000000</v>
      </c>
      <c r="C16" s="372">
        <v>0</v>
      </c>
      <c r="D16" s="372">
        <v>8000000</v>
      </c>
      <c r="E16" s="372">
        <v>28719837</v>
      </c>
      <c r="F16" s="372">
        <v>19540000</v>
      </c>
      <c r="G16" s="372">
        <v>4000000</v>
      </c>
      <c r="H16" s="372">
        <v>0</v>
      </c>
      <c r="I16" s="372">
        <v>0</v>
      </c>
      <c r="J16" s="372">
        <v>0</v>
      </c>
      <c r="K16" s="373">
        <f t="shared" si="0"/>
        <v>60259837</v>
      </c>
      <c r="L16" s="373">
        <f t="shared" si="1"/>
        <v>26740163</v>
      </c>
    </row>
    <row r="17" spans="1:12" ht="15" customHeight="1">
      <c r="A17" s="375" t="s">
        <v>362</v>
      </c>
      <c r="B17" s="371">
        <v>89000000</v>
      </c>
      <c r="C17" s="372">
        <v>0</v>
      </c>
      <c r="D17" s="372">
        <v>32221568.08</v>
      </c>
      <c r="E17" s="372">
        <v>4160000</v>
      </c>
      <c r="F17" s="372">
        <v>0</v>
      </c>
      <c r="G17" s="372">
        <v>0</v>
      </c>
      <c r="H17" s="372">
        <v>0</v>
      </c>
      <c r="I17" s="372">
        <v>0</v>
      </c>
      <c r="J17" s="372">
        <v>0</v>
      </c>
      <c r="K17" s="373">
        <f t="shared" si="0"/>
        <v>36381568.08</v>
      </c>
      <c r="L17" s="373">
        <f t="shared" si="1"/>
        <v>52618431.92</v>
      </c>
    </row>
    <row r="18" spans="1:12" ht="15" customHeight="1">
      <c r="A18" s="374" t="s">
        <v>363</v>
      </c>
      <c r="B18" s="371">
        <v>146000000</v>
      </c>
      <c r="C18" s="372">
        <v>20000000</v>
      </c>
      <c r="D18" s="372">
        <v>78000000</v>
      </c>
      <c r="E18" s="372">
        <v>48000000</v>
      </c>
      <c r="F18" s="372">
        <v>0</v>
      </c>
      <c r="G18" s="372">
        <v>0</v>
      </c>
      <c r="H18" s="372">
        <v>0</v>
      </c>
      <c r="I18" s="372">
        <v>0</v>
      </c>
      <c r="J18" s="372">
        <v>0</v>
      </c>
      <c r="K18" s="373">
        <f t="shared" si="0"/>
        <v>146000000</v>
      </c>
      <c r="L18" s="373">
        <f t="shared" si="1"/>
        <v>0</v>
      </c>
    </row>
    <row r="19" spans="1:12" ht="15" customHeight="1">
      <c r="A19" s="374" t="s">
        <v>364</v>
      </c>
      <c r="B19" s="371">
        <v>346000000</v>
      </c>
      <c r="C19" s="372">
        <v>108000000</v>
      </c>
      <c r="D19" s="372">
        <v>77730000</v>
      </c>
      <c r="E19" s="372">
        <v>45000000</v>
      </c>
      <c r="F19" s="372">
        <v>0</v>
      </c>
      <c r="G19" s="372">
        <v>1000000</v>
      </c>
      <c r="H19" s="372">
        <v>8000000</v>
      </c>
      <c r="I19" s="372">
        <v>0</v>
      </c>
      <c r="J19" s="372">
        <v>0</v>
      </c>
      <c r="K19" s="373">
        <f t="shared" si="0"/>
        <v>239730000</v>
      </c>
      <c r="L19" s="373">
        <f t="shared" si="1"/>
        <v>106270000</v>
      </c>
    </row>
    <row r="20" spans="1:12" ht="15" customHeight="1">
      <c r="A20" s="374" t="s">
        <v>365</v>
      </c>
      <c r="B20" s="371">
        <v>8000000</v>
      </c>
      <c r="C20" s="372">
        <v>0</v>
      </c>
      <c r="D20" s="372">
        <v>0</v>
      </c>
      <c r="E20" s="372">
        <v>0</v>
      </c>
      <c r="F20" s="372">
        <v>0</v>
      </c>
      <c r="G20" s="372">
        <v>0</v>
      </c>
      <c r="H20" s="372">
        <v>0</v>
      </c>
      <c r="I20" s="372">
        <v>0</v>
      </c>
      <c r="J20" s="372">
        <v>0</v>
      </c>
      <c r="K20" s="373">
        <f t="shared" si="0"/>
        <v>0</v>
      </c>
      <c r="L20" s="373">
        <f t="shared" si="1"/>
        <v>8000000</v>
      </c>
    </row>
    <row r="21" spans="1:12" ht="15" customHeight="1">
      <c r="A21" s="374" t="s">
        <v>366</v>
      </c>
      <c r="B21" s="371">
        <v>48000000</v>
      </c>
      <c r="C21" s="372">
        <v>0</v>
      </c>
      <c r="D21" s="372">
        <v>20000000</v>
      </c>
      <c r="E21" s="372">
        <v>0</v>
      </c>
      <c r="F21" s="372">
        <v>0</v>
      </c>
      <c r="G21" s="372">
        <v>0</v>
      </c>
      <c r="H21" s="372">
        <v>0</v>
      </c>
      <c r="I21" s="372">
        <v>0</v>
      </c>
      <c r="J21" s="372">
        <v>0</v>
      </c>
      <c r="K21" s="373">
        <f t="shared" si="0"/>
        <v>20000000</v>
      </c>
      <c r="L21" s="373">
        <f t="shared" si="1"/>
        <v>28000000</v>
      </c>
    </row>
    <row r="22" spans="1:12" ht="15" customHeight="1">
      <c r="A22" s="376" t="s">
        <v>367</v>
      </c>
      <c r="B22" s="371">
        <v>740000000</v>
      </c>
      <c r="C22" s="372">
        <v>121000000</v>
      </c>
      <c r="D22" s="372">
        <v>172000000</v>
      </c>
      <c r="E22" s="372">
        <v>106000000</v>
      </c>
      <c r="F22" s="372">
        <v>58000000</v>
      </c>
      <c r="G22" s="372">
        <v>91000000</v>
      </c>
      <c r="H22" s="372">
        <v>28000000</v>
      </c>
      <c r="I22" s="372">
        <v>0</v>
      </c>
      <c r="J22" s="372">
        <v>0</v>
      </c>
      <c r="K22" s="373">
        <f t="shared" si="0"/>
        <v>576000000</v>
      </c>
      <c r="L22" s="373">
        <f t="shared" si="1"/>
        <v>164000000</v>
      </c>
    </row>
    <row r="23" spans="1:12" ht="15" customHeight="1">
      <c r="A23" s="374" t="s">
        <v>368</v>
      </c>
      <c r="B23" s="371">
        <v>208000000</v>
      </c>
      <c r="C23" s="372">
        <v>0</v>
      </c>
      <c r="D23" s="372">
        <v>67000000</v>
      </c>
      <c r="E23" s="372">
        <v>41000000</v>
      </c>
      <c r="F23" s="372">
        <v>20000000</v>
      </c>
      <c r="G23" s="372">
        <v>15000000</v>
      </c>
      <c r="H23" s="372">
        <v>55000000</v>
      </c>
      <c r="I23" s="372">
        <v>0</v>
      </c>
      <c r="J23" s="372">
        <v>0</v>
      </c>
      <c r="K23" s="373">
        <f t="shared" si="0"/>
        <v>198000000</v>
      </c>
      <c r="L23" s="373">
        <f t="shared" si="1"/>
        <v>10000000</v>
      </c>
    </row>
    <row r="24" spans="1:12" ht="15" customHeight="1">
      <c r="A24" s="377" t="s">
        <v>369</v>
      </c>
      <c r="B24" s="371">
        <v>287000000</v>
      </c>
      <c r="C24" s="372">
        <v>0</v>
      </c>
      <c r="D24" s="372">
        <v>80000000</v>
      </c>
      <c r="E24" s="372">
        <v>49000000</v>
      </c>
      <c r="F24" s="372">
        <v>27000000</v>
      </c>
      <c r="G24" s="372">
        <v>51600000</v>
      </c>
      <c r="H24" s="372">
        <v>45500000</v>
      </c>
      <c r="I24" s="372">
        <v>0</v>
      </c>
      <c r="J24" s="372">
        <v>0</v>
      </c>
      <c r="K24" s="373">
        <f t="shared" si="0"/>
        <v>253100000</v>
      </c>
      <c r="L24" s="373">
        <f t="shared" si="1"/>
        <v>33900000</v>
      </c>
    </row>
    <row r="25" spans="1:12" ht="15" customHeight="1">
      <c r="A25" s="374" t="s">
        <v>370</v>
      </c>
      <c r="B25" s="371">
        <v>63000000</v>
      </c>
      <c r="C25" s="372">
        <v>0</v>
      </c>
      <c r="D25" s="372">
        <v>10000000</v>
      </c>
      <c r="E25" s="372">
        <v>33911842.69</v>
      </c>
      <c r="F25" s="372">
        <v>0</v>
      </c>
      <c r="G25" s="372">
        <v>2000000</v>
      </c>
      <c r="H25" s="372">
        <v>10000000</v>
      </c>
      <c r="I25" s="372">
        <v>0</v>
      </c>
      <c r="J25" s="372">
        <v>0</v>
      </c>
      <c r="K25" s="373">
        <f t="shared" si="0"/>
        <v>55911842.69</v>
      </c>
      <c r="L25" s="373">
        <f t="shared" si="1"/>
        <v>7088157.310000002</v>
      </c>
    </row>
    <row r="26" spans="1:12" ht="15" customHeight="1">
      <c r="A26" s="374" t="s">
        <v>371</v>
      </c>
      <c r="B26" s="371">
        <v>175000000</v>
      </c>
      <c r="C26" s="372">
        <v>0</v>
      </c>
      <c r="D26" s="372">
        <v>63250000</v>
      </c>
      <c r="E26" s="372">
        <v>38000000</v>
      </c>
      <c r="F26" s="372">
        <v>12000000</v>
      </c>
      <c r="G26" s="372">
        <v>5000000</v>
      </c>
      <c r="H26" s="372">
        <v>37999915</v>
      </c>
      <c r="I26" s="372">
        <v>0</v>
      </c>
      <c r="J26" s="372">
        <v>0</v>
      </c>
      <c r="K26" s="373">
        <f t="shared" si="0"/>
        <v>156249915</v>
      </c>
      <c r="L26" s="373">
        <f t="shared" si="1"/>
        <v>18750085</v>
      </c>
    </row>
    <row r="27" spans="1:12" ht="15" customHeight="1">
      <c r="A27" s="375" t="s">
        <v>372</v>
      </c>
      <c r="B27" s="371">
        <v>155000000</v>
      </c>
      <c r="C27" s="372">
        <v>42867938.74</v>
      </c>
      <c r="D27" s="372">
        <v>30000000</v>
      </c>
      <c r="E27" s="372">
        <v>41000000</v>
      </c>
      <c r="F27" s="372">
        <v>5000000</v>
      </c>
      <c r="G27" s="372">
        <v>5000000</v>
      </c>
      <c r="H27" s="372">
        <v>0</v>
      </c>
      <c r="I27" s="372">
        <v>0</v>
      </c>
      <c r="J27" s="372">
        <v>0</v>
      </c>
      <c r="K27" s="373">
        <f t="shared" si="0"/>
        <v>123867938.74000001</v>
      </c>
      <c r="L27" s="373">
        <f t="shared" si="1"/>
        <v>31132061.25999999</v>
      </c>
    </row>
    <row r="28" spans="1:12" ht="15" customHeight="1">
      <c r="A28" s="376" t="s">
        <v>373</v>
      </c>
      <c r="B28" s="371">
        <v>70000000</v>
      </c>
      <c r="C28" s="372">
        <v>0</v>
      </c>
      <c r="D28" s="372">
        <v>30000000</v>
      </c>
      <c r="E28" s="372">
        <v>2500000</v>
      </c>
      <c r="F28" s="372">
        <v>0</v>
      </c>
      <c r="G28" s="372">
        <v>0</v>
      </c>
      <c r="H28" s="372">
        <v>10000000</v>
      </c>
      <c r="I28" s="372">
        <v>0</v>
      </c>
      <c r="J28" s="372">
        <v>0</v>
      </c>
      <c r="K28" s="373">
        <f t="shared" si="0"/>
        <v>42500000</v>
      </c>
      <c r="L28" s="373">
        <f t="shared" si="1"/>
        <v>27500000</v>
      </c>
    </row>
    <row r="29" spans="1:12" ht="15" customHeight="1">
      <c r="A29" s="374" t="s">
        <v>374</v>
      </c>
      <c r="B29" s="371">
        <v>144000000</v>
      </c>
      <c r="C29" s="372">
        <v>0</v>
      </c>
      <c r="D29" s="372">
        <v>89000000</v>
      </c>
      <c r="E29" s="372">
        <v>43500000</v>
      </c>
      <c r="F29" s="372">
        <v>0</v>
      </c>
      <c r="G29" s="372">
        <v>0</v>
      </c>
      <c r="H29" s="372">
        <v>0</v>
      </c>
      <c r="I29" s="372">
        <v>0</v>
      </c>
      <c r="J29" s="372">
        <v>0</v>
      </c>
      <c r="K29" s="373">
        <f t="shared" si="0"/>
        <v>132500000</v>
      </c>
      <c r="L29" s="373">
        <f t="shared" si="1"/>
        <v>11500000</v>
      </c>
    </row>
    <row r="30" spans="1:12" ht="15" customHeight="1">
      <c r="A30" s="370" t="s">
        <v>375</v>
      </c>
      <c r="B30" s="371">
        <v>249000000</v>
      </c>
      <c r="C30" s="372">
        <v>44361971.93</v>
      </c>
      <c r="D30" s="372">
        <v>90910098</v>
      </c>
      <c r="E30" s="372">
        <v>60963063</v>
      </c>
      <c r="F30" s="372">
        <v>0</v>
      </c>
      <c r="G30" s="372">
        <v>0</v>
      </c>
      <c r="H30" s="372">
        <v>0</v>
      </c>
      <c r="I30" s="372">
        <v>0</v>
      </c>
      <c r="J30" s="372">
        <v>0</v>
      </c>
      <c r="K30" s="373">
        <f t="shared" si="0"/>
        <v>196235132.93</v>
      </c>
      <c r="L30" s="373">
        <f t="shared" si="1"/>
        <v>52764867.06999999</v>
      </c>
    </row>
    <row r="31" spans="1:12" ht="15" customHeight="1">
      <c r="A31" s="374" t="s">
        <v>376</v>
      </c>
      <c r="B31" s="371">
        <v>91000000</v>
      </c>
      <c r="C31" s="372">
        <v>0</v>
      </c>
      <c r="D31" s="372">
        <v>50000000</v>
      </c>
      <c r="E31" s="372">
        <v>41000000</v>
      </c>
      <c r="F31" s="372">
        <v>0</v>
      </c>
      <c r="G31" s="372">
        <v>0</v>
      </c>
      <c r="H31" s="372">
        <v>0</v>
      </c>
      <c r="I31" s="372">
        <v>0</v>
      </c>
      <c r="J31" s="372">
        <v>0</v>
      </c>
      <c r="K31" s="373">
        <f t="shared" si="0"/>
        <v>91000000</v>
      </c>
      <c r="L31" s="373">
        <f t="shared" si="1"/>
        <v>0</v>
      </c>
    </row>
    <row r="32" spans="1:12" ht="15" customHeight="1">
      <c r="A32" s="374" t="s">
        <v>377</v>
      </c>
      <c r="B32" s="371">
        <v>202000000</v>
      </c>
      <c r="C32" s="372">
        <v>80200000</v>
      </c>
      <c r="D32" s="372">
        <v>67400000</v>
      </c>
      <c r="E32" s="372">
        <v>0</v>
      </c>
      <c r="F32" s="372">
        <v>0</v>
      </c>
      <c r="G32" s="372">
        <v>0</v>
      </c>
      <c r="H32" s="372">
        <v>0</v>
      </c>
      <c r="I32" s="372">
        <v>0</v>
      </c>
      <c r="J32" s="372">
        <v>0</v>
      </c>
      <c r="K32" s="373">
        <f t="shared" si="0"/>
        <v>147600000</v>
      </c>
      <c r="L32" s="373">
        <f t="shared" si="1"/>
        <v>54400000</v>
      </c>
    </row>
    <row r="33" spans="1:12" ht="15" customHeight="1">
      <c r="A33" s="376" t="s">
        <v>378</v>
      </c>
      <c r="B33" s="371">
        <v>120000000</v>
      </c>
      <c r="C33" s="372">
        <v>22452800</v>
      </c>
      <c r="D33" s="372">
        <v>20000000</v>
      </c>
      <c r="E33" s="372">
        <v>0</v>
      </c>
      <c r="F33" s="372">
        <v>0</v>
      </c>
      <c r="G33" s="372">
        <v>0</v>
      </c>
      <c r="H33" s="372">
        <v>0</v>
      </c>
      <c r="I33" s="372">
        <v>0</v>
      </c>
      <c r="J33" s="372">
        <v>0</v>
      </c>
      <c r="K33" s="373">
        <f t="shared" si="0"/>
        <v>42452800</v>
      </c>
      <c r="L33" s="373">
        <f t="shared" si="1"/>
        <v>77547200</v>
      </c>
    </row>
    <row r="34" spans="1:12" ht="15" customHeight="1">
      <c r="A34" s="376" t="s">
        <v>379</v>
      </c>
      <c r="B34" s="371">
        <v>8000000</v>
      </c>
      <c r="C34" s="372">
        <v>1000000</v>
      </c>
      <c r="D34" s="372">
        <v>0</v>
      </c>
      <c r="E34" s="372">
        <v>0</v>
      </c>
      <c r="F34" s="372">
        <v>0</v>
      </c>
      <c r="G34" s="372">
        <v>0</v>
      </c>
      <c r="H34" s="372">
        <v>0</v>
      </c>
      <c r="I34" s="372">
        <v>0</v>
      </c>
      <c r="J34" s="372">
        <v>0</v>
      </c>
      <c r="K34" s="373">
        <f t="shared" si="0"/>
        <v>1000000</v>
      </c>
      <c r="L34" s="373">
        <f t="shared" si="1"/>
        <v>7000000</v>
      </c>
    </row>
    <row r="35" spans="1:12" ht="15" customHeight="1">
      <c r="A35" s="376" t="s">
        <v>380</v>
      </c>
      <c r="B35" s="371">
        <v>3000000</v>
      </c>
      <c r="C35" s="372">
        <v>0</v>
      </c>
      <c r="D35" s="372">
        <v>0</v>
      </c>
      <c r="E35" s="372">
        <v>0</v>
      </c>
      <c r="F35" s="372">
        <v>0</v>
      </c>
      <c r="G35" s="372">
        <v>0</v>
      </c>
      <c r="H35" s="372">
        <v>0</v>
      </c>
      <c r="I35" s="372">
        <v>0</v>
      </c>
      <c r="J35" s="372">
        <v>0</v>
      </c>
      <c r="K35" s="373">
        <f t="shared" si="0"/>
        <v>0</v>
      </c>
      <c r="L35" s="373">
        <f t="shared" si="1"/>
        <v>3000000</v>
      </c>
    </row>
    <row r="36" spans="1:12" ht="15" customHeight="1">
      <c r="A36" s="378" t="s">
        <v>381</v>
      </c>
      <c r="B36" s="371">
        <v>65000000</v>
      </c>
      <c r="C36" s="372">
        <v>30000000</v>
      </c>
      <c r="D36" s="372">
        <v>15000000</v>
      </c>
      <c r="E36" s="372">
        <v>0</v>
      </c>
      <c r="F36" s="372">
        <v>0</v>
      </c>
      <c r="G36" s="372">
        <v>0</v>
      </c>
      <c r="H36" s="372">
        <v>0</v>
      </c>
      <c r="I36" s="372">
        <v>0</v>
      </c>
      <c r="J36" s="372">
        <v>0</v>
      </c>
      <c r="K36" s="373">
        <f t="shared" si="0"/>
        <v>45000000</v>
      </c>
      <c r="L36" s="373">
        <f t="shared" si="1"/>
        <v>20000000</v>
      </c>
    </row>
    <row r="37" spans="1:12" ht="15" customHeight="1">
      <c r="A37" s="376" t="s">
        <v>382</v>
      </c>
      <c r="B37" s="371">
        <v>30000000</v>
      </c>
      <c r="C37" s="372">
        <v>22000000</v>
      </c>
      <c r="D37" s="372">
        <v>0</v>
      </c>
      <c r="E37" s="372">
        <v>0</v>
      </c>
      <c r="F37" s="372">
        <v>0</v>
      </c>
      <c r="G37" s="372">
        <v>0</v>
      </c>
      <c r="H37" s="372">
        <v>0</v>
      </c>
      <c r="I37" s="372">
        <v>0</v>
      </c>
      <c r="J37" s="372">
        <v>0</v>
      </c>
      <c r="K37" s="373">
        <f t="shared" si="0"/>
        <v>22000000</v>
      </c>
      <c r="L37" s="373">
        <f t="shared" si="1"/>
        <v>8000000</v>
      </c>
    </row>
    <row r="38" spans="1:12" ht="15" customHeight="1">
      <c r="A38" s="379" t="s">
        <v>383</v>
      </c>
      <c r="B38" s="371">
        <v>40000000</v>
      </c>
      <c r="C38" s="372">
        <v>10000000</v>
      </c>
      <c r="D38" s="372">
        <v>10000000</v>
      </c>
      <c r="E38" s="372">
        <v>0</v>
      </c>
      <c r="F38" s="372">
        <v>0</v>
      </c>
      <c r="G38" s="372">
        <v>0</v>
      </c>
      <c r="H38" s="372">
        <v>0</v>
      </c>
      <c r="I38" s="372">
        <v>0</v>
      </c>
      <c r="J38" s="372">
        <v>0</v>
      </c>
      <c r="K38" s="373">
        <f t="shared" si="0"/>
        <v>20000000</v>
      </c>
      <c r="L38" s="373">
        <f t="shared" si="1"/>
        <v>20000000</v>
      </c>
    </row>
    <row r="39" spans="1:12" ht="18.75" customHeight="1">
      <c r="A39" s="380" t="s">
        <v>119</v>
      </c>
      <c r="B39" s="381">
        <f aca="true" t="shared" si="2" ref="B39:L39">SUM(B13:B38)</f>
        <v>3776000000</v>
      </c>
      <c r="C39" s="382">
        <f t="shared" si="2"/>
        <v>610882710.6700001</v>
      </c>
      <c r="D39" s="382">
        <f t="shared" si="2"/>
        <v>1112511666.08</v>
      </c>
      <c r="E39" s="382">
        <f t="shared" si="2"/>
        <v>625288692.4000001</v>
      </c>
      <c r="F39" s="382">
        <f t="shared" si="2"/>
        <v>159540000</v>
      </c>
      <c r="G39" s="382">
        <f t="shared" si="2"/>
        <v>191600000</v>
      </c>
      <c r="H39" s="382">
        <f t="shared" si="2"/>
        <v>204499915</v>
      </c>
      <c r="I39" s="382">
        <f t="shared" si="2"/>
        <v>0</v>
      </c>
      <c r="J39" s="382">
        <f t="shared" si="2"/>
        <v>0</v>
      </c>
      <c r="K39" s="383">
        <f t="shared" si="2"/>
        <v>2904322984.15</v>
      </c>
      <c r="L39" s="383">
        <f t="shared" si="2"/>
        <v>871677015.8499999</v>
      </c>
    </row>
    <row r="40" spans="1:12" ht="13.5" customHeight="1">
      <c r="A40" s="365" t="s">
        <v>384</v>
      </c>
      <c r="B40" s="365"/>
      <c r="C40" s="365"/>
      <c r="D40" s="384"/>
      <c r="E40" s="43"/>
      <c r="F40" s="43"/>
      <c r="G40" s="43"/>
      <c r="H40" s="43"/>
      <c r="I40" s="43"/>
      <c r="J40" s="43"/>
      <c r="K40" s="385"/>
      <c r="L40" s="385"/>
    </row>
    <row r="45" ht="12.75">
      <c r="B45" s="386"/>
    </row>
    <row r="46" ht="12.75">
      <c r="B46" s="386"/>
    </row>
    <row r="47" ht="12.75">
      <c r="B47" s="386"/>
    </row>
    <row r="48" ht="12.75">
      <c r="E48" s="386"/>
    </row>
    <row r="49" ht="12.75">
      <c r="E49" s="386"/>
    </row>
    <row r="50" ht="12.75">
      <c r="E50" s="386"/>
    </row>
  </sheetData>
  <sheetProtection/>
  <mergeCells count="9">
    <mergeCell ref="A1:L1"/>
    <mergeCell ref="L11:L12"/>
    <mergeCell ref="A11:A12"/>
    <mergeCell ref="B11:B12"/>
    <mergeCell ref="A2:L2"/>
    <mergeCell ref="A3:L3"/>
    <mergeCell ref="A5:L5"/>
    <mergeCell ref="A7:L7"/>
    <mergeCell ref="C11:K11"/>
  </mergeCells>
  <printOptions horizontalCentered="1"/>
  <pageMargins left="0.1968503937007874" right="0.1968503937007874" top="0.1968503937007874" bottom="0.1968503937007874" header="0.5118110236220472" footer="0.1968503937007874"/>
  <pageSetup orientation="landscape" paperSize="9" scale="70" r:id="rId1"/>
  <ignoredErrors>
    <ignoredError sqref="K13:K39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H25"/>
  <sheetViews>
    <sheetView workbookViewId="0" topLeftCell="A1">
      <selection activeCell="A7" sqref="A7:H7"/>
    </sheetView>
  </sheetViews>
  <sheetFormatPr defaultColWidth="9.140625" defaultRowHeight="12.75"/>
  <cols>
    <col min="1" max="1" width="12.7109375" style="342" customWidth="1"/>
    <col min="2" max="8" width="11.7109375" style="342" customWidth="1"/>
    <col min="9" max="16384" width="9.140625" style="342" customWidth="1"/>
  </cols>
  <sheetData>
    <row r="1" spans="1:8" ht="15" customHeight="1">
      <c r="A1" s="525" t="s">
        <v>77</v>
      </c>
      <c r="B1" s="525"/>
      <c r="C1" s="525"/>
      <c r="D1" s="525"/>
      <c r="E1" s="525"/>
      <c r="F1" s="525"/>
      <c r="G1" s="525"/>
      <c r="H1" s="525"/>
    </row>
    <row r="2" spans="1:8" ht="15" customHeight="1">
      <c r="A2"/>
      <c r="B2"/>
      <c r="C2"/>
      <c r="D2"/>
      <c r="E2"/>
      <c r="F2"/>
      <c r="G2"/>
      <c r="H2"/>
    </row>
    <row r="3" spans="1:8" ht="15" customHeight="1">
      <c r="A3" s="526" t="s">
        <v>307</v>
      </c>
      <c r="B3" s="526"/>
      <c r="C3" s="526"/>
      <c r="D3" s="526"/>
      <c r="E3" s="526"/>
      <c r="F3" s="526"/>
      <c r="G3" s="526"/>
      <c r="H3" s="526"/>
    </row>
    <row r="4" ht="15" customHeight="1"/>
    <row r="5" spans="1:8" ht="15" customHeight="1">
      <c r="A5" s="527" t="s">
        <v>297</v>
      </c>
      <c r="B5" s="527"/>
      <c r="C5" s="527"/>
      <c r="D5" s="527"/>
      <c r="E5" s="527"/>
      <c r="F5" s="527"/>
      <c r="G5" s="527"/>
      <c r="H5" s="527"/>
    </row>
    <row r="6" spans="1:8" ht="15" customHeight="1">
      <c r="A6" s="343"/>
      <c r="B6" s="343"/>
      <c r="C6" s="343"/>
      <c r="D6" s="343"/>
      <c r="E6" s="343"/>
      <c r="F6" s="343"/>
      <c r="G6" s="343"/>
      <c r="H6" s="343"/>
    </row>
    <row r="7" spans="1:8" ht="15" customHeight="1">
      <c r="A7" s="527" t="s">
        <v>123</v>
      </c>
      <c r="B7" s="527"/>
      <c r="C7" s="527"/>
      <c r="D7" s="527"/>
      <c r="E7" s="527"/>
      <c r="F7" s="527"/>
      <c r="G7" s="527"/>
      <c r="H7" s="527"/>
    </row>
    <row r="8" ht="15" customHeight="1"/>
    <row r="9" spans="1:8" ht="19.5" customHeight="1">
      <c r="A9" s="523" t="s">
        <v>298</v>
      </c>
      <c r="B9" s="528" t="s">
        <v>299</v>
      </c>
      <c r="C9" s="529"/>
      <c r="D9" s="530"/>
      <c r="E9" s="528" t="s">
        <v>305</v>
      </c>
      <c r="F9" s="529"/>
      <c r="G9" s="530"/>
      <c r="H9" s="531" t="s">
        <v>300</v>
      </c>
    </row>
    <row r="10" spans="1:8" ht="19.5" customHeight="1">
      <c r="A10" s="524"/>
      <c r="B10" s="344" t="s">
        <v>23</v>
      </c>
      <c r="C10" s="344" t="s">
        <v>26</v>
      </c>
      <c r="D10" s="344" t="s">
        <v>301</v>
      </c>
      <c r="E10" s="344" t="s">
        <v>302</v>
      </c>
      <c r="F10" s="344" t="s">
        <v>303</v>
      </c>
      <c r="G10" s="344" t="s">
        <v>301</v>
      </c>
      <c r="H10" s="532"/>
    </row>
    <row r="11" spans="1:8" ht="19.5" customHeight="1">
      <c r="A11" s="387">
        <v>2004</v>
      </c>
      <c r="B11" s="345">
        <v>7723</v>
      </c>
      <c r="C11" s="345">
        <v>783</v>
      </c>
      <c r="D11" s="345">
        <f aca="true" t="shared" si="0" ref="D11:D20">SUM(B11:C11)</f>
        <v>8506</v>
      </c>
      <c r="E11" s="345">
        <v>4290</v>
      </c>
      <c r="F11" s="345">
        <v>454</v>
      </c>
      <c r="G11" s="345">
        <f aca="true" t="shared" si="1" ref="G11:G20">SUM(E11:F11)</f>
        <v>4744</v>
      </c>
      <c r="H11" s="388">
        <f aca="true" t="shared" si="2" ref="H11:H20">D11+G11</f>
        <v>13250</v>
      </c>
    </row>
    <row r="12" spans="1:8" ht="19.5" customHeight="1">
      <c r="A12" s="389">
        <v>2005</v>
      </c>
      <c r="B12" s="345">
        <v>10872</v>
      </c>
      <c r="C12" s="345">
        <v>1172</v>
      </c>
      <c r="D12" s="345">
        <f t="shared" si="0"/>
        <v>12044</v>
      </c>
      <c r="E12" s="345">
        <v>3191</v>
      </c>
      <c r="F12" s="345">
        <v>182</v>
      </c>
      <c r="G12" s="345">
        <f t="shared" si="1"/>
        <v>3373</v>
      </c>
      <c r="H12" s="388">
        <f t="shared" si="2"/>
        <v>15417</v>
      </c>
    </row>
    <row r="13" spans="1:8" ht="19.5" customHeight="1">
      <c r="A13" s="389">
        <v>2006</v>
      </c>
      <c r="B13" s="345">
        <f>9278</f>
        <v>9278</v>
      </c>
      <c r="C13" s="345">
        <v>446</v>
      </c>
      <c r="D13" s="345">
        <f t="shared" si="0"/>
        <v>9724</v>
      </c>
      <c r="E13" s="345">
        <v>1949</v>
      </c>
      <c r="F13" s="345">
        <v>182</v>
      </c>
      <c r="G13" s="345">
        <f t="shared" si="1"/>
        <v>2131</v>
      </c>
      <c r="H13" s="388">
        <f t="shared" si="2"/>
        <v>11855</v>
      </c>
    </row>
    <row r="14" spans="1:8" ht="19.5" customHeight="1">
      <c r="A14" s="389">
        <v>2007</v>
      </c>
      <c r="B14" s="345">
        <f>16781</f>
        <v>16781</v>
      </c>
      <c r="C14" s="345">
        <v>803</v>
      </c>
      <c r="D14" s="345">
        <f t="shared" si="0"/>
        <v>17584</v>
      </c>
      <c r="E14" s="345">
        <v>704</v>
      </c>
      <c r="F14" s="345">
        <v>182</v>
      </c>
      <c r="G14" s="345">
        <f t="shared" si="1"/>
        <v>886</v>
      </c>
      <c r="H14" s="388">
        <f t="shared" si="2"/>
        <v>18470</v>
      </c>
    </row>
    <row r="15" spans="1:8" ht="19.5" customHeight="1">
      <c r="A15" s="389">
        <v>2008</v>
      </c>
      <c r="B15" s="345">
        <v>11490</v>
      </c>
      <c r="C15" s="345">
        <v>1013</v>
      </c>
      <c r="D15" s="345">
        <f t="shared" si="0"/>
        <v>12503</v>
      </c>
      <c r="E15" s="345">
        <v>521</v>
      </c>
      <c r="F15" s="345">
        <v>178</v>
      </c>
      <c r="G15" s="345">
        <f t="shared" si="1"/>
        <v>699</v>
      </c>
      <c r="H15" s="388">
        <f t="shared" si="2"/>
        <v>13202</v>
      </c>
    </row>
    <row r="16" spans="1:8" ht="19.5" customHeight="1">
      <c r="A16" s="389">
        <v>2009</v>
      </c>
      <c r="B16" s="345">
        <v>14005</v>
      </c>
      <c r="C16" s="345">
        <v>651</v>
      </c>
      <c r="D16" s="345">
        <f t="shared" si="0"/>
        <v>14656</v>
      </c>
      <c r="E16" s="345">
        <v>494</v>
      </c>
      <c r="F16" s="345">
        <v>616</v>
      </c>
      <c r="G16" s="345">
        <f t="shared" si="1"/>
        <v>1110</v>
      </c>
      <c r="H16" s="388">
        <f t="shared" si="2"/>
        <v>15766</v>
      </c>
    </row>
    <row r="17" spans="1:8" ht="19.5" customHeight="1">
      <c r="A17" s="389">
        <v>2010</v>
      </c>
      <c r="B17" s="345">
        <v>8245</v>
      </c>
      <c r="C17" s="345">
        <v>699</v>
      </c>
      <c r="D17" s="345">
        <f t="shared" si="0"/>
        <v>8944</v>
      </c>
      <c r="E17" s="345">
        <v>506</v>
      </c>
      <c r="F17" s="345">
        <v>1648</v>
      </c>
      <c r="G17" s="345">
        <f t="shared" si="1"/>
        <v>2154</v>
      </c>
      <c r="H17" s="388">
        <f t="shared" si="2"/>
        <v>11098</v>
      </c>
    </row>
    <row r="18" spans="1:8" ht="19.5" customHeight="1">
      <c r="A18" s="389">
        <v>2011</v>
      </c>
      <c r="B18" s="345">
        <v>8233</v>
      </c>
      <c r="C18" s="345">
        <v>1005</v>
      </c>
      <c r="D18" s="345">
        <f t="shared" si="0"/>
        <v>9238</v>
      </c>
      <c r="E18" s="345">
        <v>487</v>
      </c>
      <c r="F18" s="345">
        <v>1615</v>
      </c>
      <c r="G18" s="345">
        <f t="shared" si="1"/>
        <v>2102</v>
      </c>
      <c r="H18" s="388">
        <f t="shared" si="2"/>
        <v>11340</v>
      </c>
    </row>
    <row r="19" spans="1:8" ht="19.5" customHeight="1">
      <c r="A19" s="389">
        <v>2012</v>
      </c>
      <c r="B19" s="345">
        <v>7722</v>
      </c>
      <c r="C19" s="345">
        <v>693</v>
      </c>
      <c r="D19" s="345">
        <f t="shared" si="0"/>
        <v>8415</v>
      </c>
      <c r="E19" s="345">
        <v>33.419</v>
      </c>
      <c r="F19" s="345">
        <v>1614.56</v>
      </c>
      <c r="G19" s="345">
        <f t="shared" si="1"/>
        <v>1647.979</v>
      </c>
      <c r="H19" s="388">
        <f t="shared" si="2"/>
        <v>10062.979</v>
      </c>
    </row>
    <row r="20" spans="1:8" ht="19.5" customHeight="1">
      <c r="A20" s="389">
        <v>2013</v>
      </c>
      <c r="B20" s="345">
        <v>12366</v>
      </c>
      <c r="C20" s="345">
        <v>1572</v>
      </c>
      <c r="D20" s="345">
        <f t="shared" si="0"/>
        <v>13938</v>
      </c>
      <c r="E20" s="345">
        <v>33.419</v>
      </c>
      <c r="F20" s="350">
        <v>1619.6645166666665</v>
      </c>
      <c r="G20" s="345">
        <f t="shared" si="1"/>
        <v>1653.0835166666666</v>
      </c>
      <c r="H20" s="388">
        <f t="shared" si="2"/>
        <v>15591.083516666666</v>
      </c>
    </row>
    <row r="21" spans="1:8" ht="19.5" customHeight="1">
      <c r="A21" s="389">
        <v>2014</v>
      </c>
      <c r="B21" s="350">
        <v>14163</v>
      </c>
      <c r="C21" s="350">
        <v>1055</v>
      </c>
      <c r="D21" s="345">
        <f>SUM(B21:C21)</f>
        <v>15218</v>
      </c>
      <c r="E21" s="345">
        <v>33.419</v>
      </c>
      <c r="F21" s="350">
        <v>1619.6645166666665</v>
      </c>
      <c r="G21" s="345">
        <f>SUM(E21:F21)</f>
        <v>1653.0835166666666</v>
      </c>
      <c r="H21" s="388">
        <f>D21+G21</f>
        <v>16871.083516666666</v>
      </c>
    </row>
    <row r="22" spans="1:4" ht="19.5" customHeight="1">
      <c r="A22" s="346" t="s">
        <v>304</v>
      </c>
      <c r="C22" s="347"/>
      <c r="D22" s="347"/>
    </row>
    <row r="23" ht="19.5" customHeight="1">
      <c r="A23" s="348" t="s">
        <v>306</v>
      </c>
    </row>
    <row r="24" ht="12.75">
      <c r="A24" s="349"/>
    </row>
    <row r="25" ht="12.75">
      <c r="A25" s="349"/>
    </row>
    <row r="26" ht="18.75" customHeight="1"/>
    <row r="27" ht="12" customHeight="1"/>
    <row r="28" ht="15" customHeight="1"/>
    <row r="30" ht="19.5" customHeight="1"/>
    <row r="31" ht="18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4.2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</sheetData>
  <mergeCells count="8">
    <mergeCell ref="A9:A10"/>
    <mergeCell ref="A1:H1"/>
    <mergeCell ref="A3:H3"/>
    <mergeCell ref="A5:H5"/>
    <mergeCell ref="A7:H7"/>
    <mergeCell ref="B9:D9"/>
    <mergeCell ref="H9:H10"/>
    <mergeCell ref="E9:G9"/>
  </mergeCells>
  <printOptions horizontalCentered="1"/>
  <pageMargins left="0.3937007874015748" right="0.3937007874015748" top="0.5905511811023623" bottom="0.5905511811023623" header="0.5118110236220472" footer="0.5118110236220472"/>
  <pageSetup orientation="portrait" paperSize="9" r:id="rId2"/>
  <ignoredErrors>
    <ignoredError sqref="E17:E20 E11 D11:D21" formulaRange="1"/>
  </ignoredError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58"/>
  <sheetViews>
    <sheetView workbookViewId="0" topLeftCell="A1">
      <selection activeCell="A18" sqref="A18"/>
    </sheetView>
  </sheetViews>
  <sheetFormatPr defaultColWidth="11.421875" defaultRowHeight="12.75"/>
  <cols>
    <col min="1" max="1" width="12.28125" style="3" customWidth="1"/>
    <col min="2" max="11" width="9.7109375" style="3" customWidth="1"/>
  </cols>
  <sheetData>
    <row r="1" spans="1:11" ht="15.75">
      <c r="A1" s="533" t="s">
        <v>288</v>
      </c>
      <c r="B1" s="533"/>
      <c r="C1" s="533"/>
      <c r="D1" s="533"/>
      <c r="E1" s="533"/>
      <c r="F1" s="533"/>
      <c r="G1" s="533"/>
      <c r="H1" s="533"/>
      <c r="I1" s="533"/>
      <c r="J1" s="533"/>
      <c r="K1" s="533"/>
    </row>
    <row r="2" spans="1:11" ht="15.75">
      <c r="A2" s="268"/>
      <c r="B2" s="268"/>
      <c r="C2" s="268"/>
      <c r="D2" s="268"/>
      <c r="E2" s="268"/>
      <c r="F2" s="268"/>
      <c r="G2" s="268"/>
      <c r="H2" s="268"/>
      <c r="I2" s="268"/>
      <c r="J2" s="268"/>
      <c r="K2" s="268"/>
    </row>
    <row r="3" spans="1:11" ht="12.75">
      <c r="A3" s="43"/>
      <c r="B3" s="265"/>
      <c r="C3" s="265"/>
      <c r="D3" s="265"/>
      <c r="E3" s="265"/>
      <c r="F3" s="265"/>
      <c r="G3" s="265"/>
      <c r="H3" s="43"/>
      <c r="I3" s="43"/>
      <c r="J3" s="269"/>
      <c r="K3" s="266" t="s">
        <v>40</v>
      </c>
    </row>
    <row r="4" spans="1:11" ht="12.75">
      <c r="A4" s="395"/>
      <c r="B4" s="284">
        <v>2013</v>
      </c>
      <c r="C4" s="282">
        <v>2014</v>
      </c>
      <c r="D4" s="284">
        <v>2013</v>
      </c>
      <c r="E4" s="282">
        <v>2014</v>
      </c>
      <c r="F4" s="284">
        <v>2013</v>
      </c>
      <c r="G4" s="282">
        <v>2014</v>
      </c>
      <c r="H4" s="284">
        <v>2013</v>
      </c>
      <c r="I4" s="282">
        <v>2014</v>
      </c>
      <c r="J4" s="284">
        <v>2013</v>
      </c>
      <c r="K4" s="396">
        <v>2014</v>
      </c>
    </row>
    <row r="5" spans="1:11" ht="12.75">
      <c r="A5" s="285" t="s">
        <v>36</v>
      </c>
      <c r="B5" s="540" t="s">
        <v>41</v>
      </c>
      <c r="C5" s="541"/>
      <c r="D5" s="283" t="s">
        <v>133</v>
      </c>
      <c r="E5" s="283"/>
      <c r="F5" s="270" t="s">
        <v>25</v>
      </c>
      <c r="G5" s="271"/>
      <c r="H5" s="285" t="s">
        <v>23</v>
      </c>
      <c r="I5" s="285"/>
      <c r="J5" s="272" t="s">
        <v>85</v>
      </c>
      <c r="K5" s="285"/>
    </row>
    <row r="6" spans="1:11" ht="12.75">
      <c r="A6" s="390"/>
      <c r="B6" s="540" t="s">
        <v>37</v>
      </c>
      <c r="C6" s="541"/>
      <c r="D6" s="539" t="s">
        <v>134</v>
      </c>
      <c r="E6" s="539"/>
      <c r="F6" s="272" t="s">
        <v>289</v>
      </c>
      <c r="G6" s="273"/>
      <c r="H6" s="285" t="s">
        <v>290</v>
      </c>
      <c r="I6" s="285"/>
      <c r="J6" s="272" t="s">
        <v>130</v>
      </c>
      <c r="K6" s="285"/>
    </row>
    <row r="7" spans="1:11" ht="12.75">
      <c r="A7" s="391"/>
      <c r="B7" s="534" t="s">
        <v>131</v>
      </c>
      <c r="C7" s="535"/>
      <c r="D7" s="538" t="s">
        <v>135</v>
      </c>
      <c r="E7" s="538"/>
      <c r="F7" s="536" t="s">
        <v>95</v>
      </c>
      <c r="G7" s="537"/>
      <c r="H7" s="538" t="s">
        <v>96</v>
      </c>
      <c r="I7" s="538"/>
      <c r="J7" s="534" t="s">
        <v>96</v>
      </c>
      <c r="K7" s="538"/>
    </row>
    <row r="8" spans="1:11" ht="12.75">
      <c r="A8" s="392" t="s">
        <v>24</v>
      </c>
      <c r="B8" s="393">
        <v>341.16</v>
      </c>
      <c r="C8" s="393">
        <v>289.44</v>
      </c>
      <c r="D8" s="393">
        <v>267.21454545454543</v>
      </c>
      <c r="E8" s="393">
        <v>226.82</v>
      </c>
      <c r="F8" s="393">
        <v>308.45454545454544</v>
      </c>
      <c r="G8" s="393">
        <v>244.45</v>
      </c>
      <c r="H8" s="393">
        <v>271.1363636363636</v>
      </c>
      <c r="I8" s="393">
        <v>214.09</v>
      </c>
      <c r="J8" s="393">
        <v>260.6818181818182</v>
      </c>
      <c r="K8" s="393">
        <v>231.82</v>
      </c>
    </row>
    <row r="9" spans="1:11" ht="12.75">
      <c r="A9" s="392" t="s">
        <v>27</v>
      </c>
      <c r="B9" s="393">
        <v>317.72</v>
      </c>
      <c r="C9" s="393">
        <v>366.32</v>
      </c>
      <c r="D9" s="393">
        <v>264.98</v>
      </c>
      <c r="E9" s="393">
        <v>243.48</v>
      </c>
      <c r="F9" s="393">
        <v>303.33</v>
      </c>
      <c r="G9" s="393">
        <v>268.5</v>
      </c>
      <c r="H9" s="393">
        <v>275</v>
      </c>
      <c r="I9" s="393">
        <v>236.25</v>
      </c>
      <c r="J9" s="393">
        <v>265</v>
      </c>
      <c r="K9" s="393">
        <v>243</v>
      </c>
    </row>
    <row r="10" spans="1:11" ht="12.75">
      <c r="A10" s="392" t="s">
        <v>38</v>
      </c>
      <c r="B10" s="393">
        <v>303.42</v>
      </c>
      <c r="C10" s="393">
        <v>437.24</v>
      </c>
      <c r="D10" s="393">
        <v>253.2</v>
      </c>
      <c r="E10" s="393">
        <v>263.25</v>
      </c>
      <c r="F10" s="393">
        <v>289.25</v>
      </c>
      <c r="G10" s="393">
        <v>332.63</v>
      </c>
      <c r="H10" s="393">
        <v>269.95</v>
      </c>
      <c r="I10" s="393">
        <v>288.68</v>
      </c>
      <c r="J10" s="393">
        <v>261</v>
      </c>
      <c r="K10" s="393">
        <v>282.37</v>
      </c>
    </row>
    <row r="11" spans="1:11" ht="12.75">
      <c r="A11" s="392" t="s">
        <v>28</v>
      </c>
      <c r="B11" s="393">
        <v>300.51</v>
      </c>
      <c r="C11" s="393">
        <v>449.45</v>
      </c>
      <c r="D11" s="393">
        <v>250.32</v>
      </c>
      <c r="E11" s="393">
        <v>256.77</v>
      </c>
      <c r="F11" s="393">
        <v>280</v>
      </c>
      <c r="G11" s="393">
        <v>329.5</v>
      </c>
      <c r="H11" s="393">
        <v>262</v>
      </c>
      <c r="I11" s="393">
        <v>278</v>
      </c>
      <c r="J11" s="393">
        <v>255</v>
      </c>
      <c r="K11" s="393">
        <v>265</v>
      </c>
    </row>
    <row r="12" spans="1:11" ht="12.75">
      <c r="A12" s="392" t="s">
        <v>0</v>
      </c>
      <c r="B12" s="393">
        <v>297.25</v>
      </c>
      <c r="C12" s="393">
        <v>429.28</v>
      </c>
      <c r="D12" s="393">
        <v>250.88</v>
      </c>
      <c r="E12" s="393">
        <v>245.82</v>
      </c>
      <c r="F12" s="393">
        <v>283.43</v>
      </c>
      <c r="G12" s="393">
        <v>342.14</v>
      </c>
      <c r="H12" s="393">
        <v>264.52</v>
      </c>
      <c r="I12" s="393">
        <v>279.05</v>
      </c>
      <c r="J12" s="393">
        <v>244.76</v>
      </c>
      <c r="K12" s="393">
        <v>258.1</v>
      </c>
    </row>
    <row r="13" spans="1:11" ht="12.75">
      <c r="A13" s="392" t="s">
        <v>29</v>
      </c>
      <c r="B13" s="393">
        <v>285.71</v>
      </c>
      <c r="C13" s="393">
        <v>396.74</v>
      </c>
      <c r="D13" s="393">
        <v>245.09</v>
      </c>
      <c r="E13" s="393">
        <v>235.14</v>
      </c>
      <c r="F13" s="393">
        <v>278</v>
      </c>
      <c r="G13" s="393">
        <v>318</v>
      </c>
      <c r="H13" s="393">
        <v>263</v>
      </c>
      <c r="I13" s="393">
        <v>262.25</v>
      </c>
      <c r="J13" s="393">
        <v>241.2</v>
      </c>
      <c r="K13" s="393">
        <v>241.2</v>
      </c>
    </row>
    <row r="14" spans="1:11" ht="12.75">
      <c r="A14" s="392" t="s">
        <v>30</v>
      </c>
      <c r="B14" s="393">
        <v>287.57</v>
      </c>
      <c r="C14" s="393">
        <v>387.87</v>
      </c>
      <c r="D14" s="393">
        <v>248.91</v>
      </c>
      <c r="E14" s="393">
        <v>242.44</v>
      </c>
      <c r="F14" s="393">
        <v>272</v>
      </c>
      <c r="G14" s="393">
        <v>300.43</v>
      </c>
      <c r="H14" s="393">
        <v>258</v>
      </c>
      <c r="I14" s="393">
        <v>243.91</v>
      </c>
      <c r="J14" s="393">
        <v>240</v>
      </c>
      <c r="K14" s="393">
        <v>239.48</v>
      </c>
    </row>
    <row r="15" spans="1:11" ht="12.75">
      <c r="A15" s="392" t="s">
        <v>31</v>
      </c>
      <c r="B15" s="393">
        <v>286.17</v>
      </c>
      <c r="C15" s="393">
        <v>437.19</v>
      </c>
      <c r="D15" s="393">
        <v>253.22</v>
      </c>
      <c r="E15" s="393">
        <v>248.42</v>
      </c>
      <c r="F15" s="393">
        <v>272</v>
      </c>
      <c r="G15" s="393">
        <v>315.71</v>
      </c>
      <c r="H15" s="393">
        <v>258</v>
      </c>
      <c r="I15" s="393">
        <v>272.86</v>
      </c>
      <c r="J15" s="393">
        <v>240</v>
      </c>
      <c r="K15" s="393">
        <v>251.43</v>
      </c>
    </row>
    <row r="16" spans="1:11" ht="12.75">
      <c r="A16" s="392" t="s">
        <v>32</v>
      </c>
      <c r="B16" s="393">
        <v>273.9</v>
      </c>
      <c r="C16" s="393">
        <v>433.48</v>
      </c>
      <c r="D16" s="393">
        <v>236.24</v>
      </c>
      <c r="E16" s="393">
        <v>250.1</v>
      </c>
      <c r="F16" s="393">
        <v>258.57</v>
      </c>
      <c r="G16" s="393">
        <v>324.32</v>
      </c>
      <c r="H16" s="393">
        <v>230.81</v>
      </c>
      <c r="I16" s="393">
        <v>272.73</v>
      </c>
      <c r="J16" s="393">
        <v>240.95</v>
      </c>
      <c r="K16" s="393">
        <v>255.45</v>
      </c>
    </row>
    <row r="17" spans="1:11" ht="12.75">
      <c r="A17" s="392" t="s">
        <v>33</v>
      </c>
      <c r="B17" s="393">
        <v>253.94</v>
      </c>
      <c r="C17" s="393">
        <v>480.13</v>
      </c>
      <c r="D17" s="393">
        <v>205.23</v>
      </c>
      <c r="E17" s="393">
        <v>264.25</v>
      </c>
      <c r="F17" s="393">
        <v>243.48</v>
      </c>
      <c r="G17" s="393">
        <v>338.7</v>
      </c>
      <c r="H17" s="393">
        <v>197.22</v>
      </c>
      <c r="I17" s="393">
        <v>284.35</v>
      </c>
      <c r="J17" s="393">
        <v>240.43</v>
      </c>
      <c r="K17" s="393">
        <v>272.61</v>
      </c>
    </row>
    <row r="18" spans="1:11" ht="12.75">
      <c r="A18" s="392" t="s">
        <v>34</v>
      </c>
      <c r="B18" s="393">
        <v>247.73</v>
      </c>
      <c r="C18" s="393">
        <v>460.96</v>
      </c>
      <c r="D18" s="393">
        <v>198.83</v>
      </c>
      <c r="E18" s="393">
        <v>277.02</v>
      </c>
      <c r="F18" s="393">
        <v>224</v>
      </c>
      <c r="G18" s="393">
        <v>345.5</v>
      </c>
      <c r="H18" s="393">
        <v>183</v>
      </c>
      <c r="I18" s="393">
        <v>281.75</v>
      </c>
      <c r="J18" s="393">
        <v>202.5</v>
      </c>
      <c r="K18" s="393">
        <v>280.75</v>
      </c>
    </row>
    <row r="19" spans="1:11" ht="12.75">
      <c r="A19" s="392" t="s">
        <v>35</v>
      </c>
      <c r="B19" s="393">
        <v>272.1</v>
      </c>
      <c r="C19" s="393"/>
      <c r="D19" s="393">
        <v>223.11</v>
      </c>
      <c r="E19" s="393"/>
      <c r="F19" s="393">
        <v>225.26</v>
      </c>
      <c r="G19" s="393"/>
      <c r="H19" s="393">
        <v>179.47</v>
      </c>
      <c r="I19" s="393"/>
      <c r="J19" s="393">
        <v>207.63</v>
      </c>
      <c r="K19" s="393"/>
    </row>
    <row r="20" spans="1:11" ht="12.75">
      <c r="A20" s="394" t="s">
        <v>39</v>
      </c>
      <c r="B20" s="157">
        <f aca="true" t="shared" si="0" ref="B20:K20">AVERAGE(B8:B19)</f>
        <v>288.9316666666667</v>
      </c>
      <c r="C20" s="158">
        <f>AVERAGE(C8:C19)</f>
        <v>415.2818181818182</v>
      </c>
      <c r="D20" s="157">
        <f t="shared" si="0"/>
        <v>241.4353787878788</v>
      </c>
      <c r="E20" s="157">
        <f t="shared" si="0"/>
        <v>250.31909090909087</v>
      </c>
      <c r="F20" s="158">
        <f t="shared" si="0"/>
        <v>269.81454545454545</v>
      </c>
      <c r="G20" s="158">
        <f t="shared" si="0"/>
        <v>314.5345454545454</v>
      </c>
      <c r="H20" s="158">
        <f t="shared" si="0"/>
        <v>242.67553030303023</v>
      </c>
      <c r="I20" s="158">
        <f t="shared" si="0"/>
        <v>264.9018181818182</v>
      </c>
      <c r="J20" s="158">
        <f t="shared" si="0"/>
        <v>241.59598484848485</v>
      </c>
      <c r="K20" s="158">
        <f t="shared" si="0"/>
        <v>256.4736363636364</v>
      </c>
    </row>
    <row r="21" spans="1:11" ht="12.75">
      <c r="A21" s="274" t="s">
        <v>136</v>
      </c>
      <c r="B21" s="275"/>
      <c r="C21" s="275"/>
      <c r="D21" s="275"/>
      <c r="E21" s="275"/>
      <c r="F21" s="276"/>
      <c r="G21" s="275"/>
      <c r="H21" s="276"/>
      <c r="I21" s="275"/>
      <c r="J21" s="276"/>
      <c r="K21" s="275"/>
    </row>
    <row r="22" spans="1:7" ht="12.75">
      <c r="A22" s="7" t="s">
        <v>219</v>
      </c>
      <c r="B22" s="277"/>
      <c r="C22" s="277"/>
      <c r="D22" s="277"/>
      <c r="E22" s="277"/>
      <c r="F22" s="278"/>
      <c r="G22" s="279"/>
    </row>
    <row r="23" spans="1:7" ht="12.75">
      <c r="A23" s="279"/>
      <c r="B23" s="280"/>
      <c r="C23" s="281"/>
      <c r="D23" s="281"/>
      <c r="E23" s="281"/>
      <c r="F23" s="281"/>
      <c r="G23" s="279"/>
    </row>
    <row r="24" spans="1:7" ht="12.75">
      <c r="A24" s="279"/>
      <c r="B24" s="279"/>
      <c r="C24" s="279"/>
      <c r="D24" s="279"/>
      <c r="E24" s="279"/>
      <c r="F24" s="279"/>
      <c r="G24" s="279"/>
    </row>
    <row r="41" ht="12.75">
      <c r="K41" s="12"/>
    </row>
    <row r="42" ht="12.75">
      <c r="K42" s="13"/>
    </row>
    <row r="43" ht="12.75">
      <c r="K43" s="13"/>
    </row>
    <row r="55" spans="9:11" ht="12.75">
      <c r="I55" s="12"/>
      <c r="J55" s="12"/>
      <c r="K55" s="12"/>
    </row>
    <row r="56" spans="9:11" ht="12.75">
      <c r="I56" s="12"/>
      <c r="J56" s="12"/>
      <c r="K56" s="12"/>
    </row>
    <row r="57" spans="9:11" ht="12.75">
      <c r="I57" s="13"/>
      <c r="J57" s="13"/>
      <c r="K57" s="13"/>
    </row>
    <row r="58" spans="9:11" ht="12.75">
      <c r="I58" s="13"/>
      <c r="J58" s="13"/>
      <c r="K58" s="13"/>
    </row>
  </sheetData>
  <sheetProtection/>
  <mergeCells count="9">
    <mergeCell ref="A1:K1"/>
    <mergeCell ref="B7:C7"/>
    <mergeCell ref="F7:G7"/>
    <mergeCell ref="H7:I7"/>
    <mergeCell ref="J7:K7"/>
    <mergeCell ref="D7:E7"/>
    <mergeCell ref="D6:E6"/>
    <mergeCell ref="B5:C5"/>
    <mergeCell ref="B6:C6"/>
  </mergeCells>
  <printOptions horizontalCentered="1"/>
  <pageMargins left="0.11811023622047245" right="0.11811023622047245" top="0.3937007874015748" bottom="0.5905511811023623" header="0.5118110236220472" footer="0.5118110236220472"/>
  <pageSetup horizontalDpi="360" verticalDpi="360" orientation="portrait" paperSize="9" scale="92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86"/>
  <sheetViews>
    <sheetView showGridLines="0" workbookViewId="0" topLeftCell="A1">
      <selection activeCell="I29" sqref="I29"/>
    </sheetView>
  </sheetViews>
  <sheetFormatPr defaultColWidth="9.140625" defaultRowHeight="12.75"/>
  <cols>
    <col min="1" max="1" width="2.57421875" style="235" customWidth="1"/>
    <col min="2" max="2" width="43.421875" style="241" customWidth="1"/>
    <col min="3" max="3" width="10.8515625" style="236" customWidth="1"/>
    <col min="4" max="4" width="7.7109375" style="236" customWidth="1"/>
    <col min="5" max="5" width="10.8515625" style="236" customWidth="1"/>
    <col min="6" max="6" width="7.7109375" style="236" customWidth="1"/>
    <col min="7" max="7" width="8.7109375" style="236" customWidth="1"/>
    <col min="8" max="16384" width="11.00390625" style="236" customWidth="1"/>
  </cols>
  <sheetData>
    <row r="1" spans="1:5" s="230" customFormat="1" ht="12">
      <c r="A1" s="227" t="s">
        <v>77</v>
      </c>
      <c r="B1" s="228"/>
      <c r="C1" s="229"/>
      <c r="D1" s="229"/>
      <c r="E1" s="229"/>
    </row>
    <row r="2" spans="1:5" s="230" customFormat="1" ht="12">
      <c r="A2" s="227" t="s">
        <v>179</v>
      </c>
      <c r="B2" s="228"/>
      <c r="C2" s="229"/>
      <c r="D2" s="229"/>
      <c r="E2" s="229"/>
    </row>
    <row r="3" spans="1:7" s="230" customFormat="1" ht="12">
      <c r="A3" s="231" t="s">
        <v>180</v>
      </c>
      <c r="B3" s="232"/>
      <c r="C3" s="233"/>
      <c r="D3" s="233"/>
      <c r="E3" s="233"/>
      <c r="G3" s="234"/>
    </row>
    <row r="4" spans="1:2" s="230" customFormat="1" ht="12">
      <c r="A4" s="231" t="s">
        <v>181</v>
      </c>
      <c r="B4" s="232"/>
    </row>
    <row r="5" spans="1:2" s="230" customFormat="1" ht="12">
      <c r="A5" s="235"/>
      <c r="B5" s="235"/>
    </row>
    <row r="6" spans="1:5" s="230" customFormat="1" ht="12">
      <c r="A6" s="235" t="s">
        <v>178</v>
      </c>
      <c r="B6" s="235"/>
      <c r="C6" s="236"/>
      <c r="D6" s="236"/>
      <c r="E6" s="236"/>
    </row>
    <row r="7" spans="1:5" s="230" customFormat="1" ht="12">
      <c r="A7" s="235" t="s">
        <v>295</v>
      </c>
      <c r="B7" s="235"/>
      <c r="C7" s="236"/>
      <c r="D7" s="236"/>
      <c r="E7" s="236"/>
    </row>
    <row r="8" spans="1:2" s="230" customFormat="1" ht="12">
      <c r="A8" s="235"/>
      <c r="B8" s="235"/>
    </row>
    <row r="9" spans="1:2" s="230" customFormat="1" ht="12">
      <c r="A9" s="235"/>
      <c r="B9" s="235"/>
    </row>
    <row r="10" spans="1:8" s="238" customFormat="1" ht="11.25" customHeight="1">
      <c r="A10" s="547" t="s">
        <v>182</v>
      </c>
      <c r="B10" s="548"/>
      <c r="C10" s="545" t="s">
        <v>398</v>
      </c>
      <c r="D10" s="546"/>
      <c r="E10" s="545" t="s">
        <v>399</v>
      </c>
      <c r="F10" s="546"/>
      <c r="G10" s="543" t="s">
        <v>183</v>
      </c>
      <c r="H10" s="237"/>
    </row>
    <row r="11" spans="1:8" s="238" customFormat="1" ht="24">
      <c r="A11" s="549"/>
      <c r="B11" s="550"/>
      <c r="C11" s="295" t="s">
        <v>194</v>
      </c>
      <c r="D11" s="294" t="s">
        <v>184</v>
      </c>
      <c r="E11" s="295" t="s">
        <v>195</v>
      </c>
      <c r="F11" s="294" t="s">
        <v>184</v>
      </c>
      <c r="G11" s="544"/>
      <c r="H11" s="237"/>
    </row>
    <row r="12" spans="1:9" s="231" customFormat="1" ht="12">
      <c r="A12" s="296" t="s">
        <v>185</v>
      </c>
      <c r="B12" s="296"/>
      <c r="C12" s="297">
        <v>30857326</v>
      </c>
      <c r="D12" s="298">
        <f aca="true" t="shared" si="0" ref="D12:D35">C12/$C$35</f>
        <v>0.3429240361438138</v>
      </c>
      <c r="E12" s="297">
        <v>30348081</v>
      </c>
      <c r="F12" s="298">
        <f aca="true" t="shared" si="1" ref="F12:F35">E12/$E$35</f>
        <v>0.3243039412280928</v>
      </c>
      <c r="G12" s="298">
        <f aca="true" t="shared" si="2" ref="G12:G35">IF(E12&lt;&gt;0,(C12/E12-1),"-")</f>
        <v>0.016780138421272905</v>
      </c>
      <c r="H12" s="239"/>
      <c r="I12" s="239"/>
    </row>
    <row r="13" spans="1:9" s="231" customFormat="1" ht="12">
      <c r="A13" s="296" t="s">
        <v>215</v>
      </c>
      <c r="B13" s="296"/>
      <c r="C13" s="297">
        <v>15966470</v>
      </c>
      <c r="D13" s="298">
        <f t="shared" si="0"/>
        <v>0.17743878181048864</v>
      </c>
      <c r="E13" s="297">
        <v>15393135</v>
      </c>
      <c r="F13" s="298">
        <f t="shared" si="1"/>
        <v>0.16449324582849567</v>
      </c>
      <c r="G13" s="298">
        <f t="shared" si="2"/>
        <v>0.03724614901382983</v>
      </c>
      <c r="H13" s="237"/>
      <c r="I13" s="239"/>
    </row>
    <row r="14" spans="1:9" s="231" customFormat="1" ht="12">
      <c r="A14" s="296" t="s">
        <v>187</v>
      </c>
      <c r="B14" s="296"/>
      <c r="C14" s="297">
        <v>9470018</v>
      </c>
      <c r="D14" s="298">
        <f t="shared" si="0"/>
        <v>0.10524232705434576</v>
      </c>
      <c r="E14" s="297">
        <v>12689704</v>
      </c>
      <c r="F14" s="298">
        <f t="shared" si="1"/>
        <v>0.13560399486932614</v>
      </c>
      <c r="G14" s="298">
        <f t="shared" si="2"/>
        <v>-0.2537242791478824</v>
      </c>
      <c r="H14" s="237"/>
      <c r="I14" s="239"/>
    </row>
    <row r="15" spans="1:9" s="231" customFormat="1" ht="12">
      <c r="A15" s="296" t="s">
        <v>186</v>
      </c>
      <c r="B15" s="296"/>
      <c r="C15" s="297">
        <v>9077315</v>
      </c>
      <c r="D15" s="298">
        <f t="shared" si="0"/>
        <v>0.10087813497348354</v>
      </c>
      <c r="E15" s="297">
        <v>8763784</v>
      </c>
      <c r="F15" s="298">
        <f t="shared" si="1"/>
        <v>0.09365105132254327</v>
      </c>
      <c r="G15" s="298">
        <f t="shared" si="2"/>
        <v>0.03577575622584939</v>
      </c>
      <c r="H15" s="237"/>
      <c r="I15" s="239"/>
    </row>
    <row r="16" spans="1:10" s="231" customFormat="1" ht="12">
      <c r="A16" s="299" t="s">
        <v>157</v>
      </c>
      <c r="B16" s="299"/>
      <c r="C16" s="300">
        <f>SUM(C17:C21)</f>
        <v>5980644.541</v>
      </c>
      <c r="D16" s="301">
        <f t="shared" si="0"/>
        <v>0.06646417660237917</v>
      </c>
      <c r="E16" s="300">
        <f>SUM(E17:E21)</f>
        <v>4869936.667</v>
      </c>
      <c r="F16" s="301">
        <f t="shared" si="1"/>
        <v>0.05204084089004845</v>
      </c>
      <c r="G16" s="298">
        <f t="shared" si="2"/>
        <v>0.22807439807717733</v>
      </c>
      <c r="H16" s="239"/>
      <c r="I16" s="239"/>
      <c r="J16" s="333"/>
    </row>
    <row r="17" spans="1:9" s="231" customFormat="1" ht="12">
      <c r="A17" s="299"/>
      <c r="B17" s="299" t="s">
        <v>188</v>
      </c>
      <c r="C17" s="300">
        <f>'Total Exp.sacas'!B6</f>
        <v>5418039</v>
      </c>
      <c r="D17" s="301">
        <f t="shared" si="0"/>
        <v>0.060211821395819994</v>
      </c>
      <c r="E17" s="300">
        <f>'Total Exp.sacas'!E6</f>
        <v>4235780</v>
      </c>
      <c r="F17" s="301">
        <f t="shared" si="1"/>
        <v>0.045264151897285734</v>
      </c>
      <c r="G17" s="298">
        <f t="shared" si="2"/>
        <v>0.2791124657087951</v>
      </c>
      <c r="H17" s="239"/>
      <c r="I17" s="239"/>
    </row>
    <row r="18" spans="1:9" s="231" customFormat="1" ht="12">
      <c r="A18" s="299"/>
      <c r="B18" s="299" t="s">
        <v>189</v>
      </c>
      <c r="C18" s="300">
        <f>'Total Exp.sacas'!B7</f>
        <v>509262</v>
      </c>
      <c r="D18" s="301">
        <f t="shared" si="0"/>
        <v>0.005659537073778554</v>
      </c>
      <c r="E18" s="300">
        <f>'Total Exp.sacas'!E7</f>
        <v>593788</v>
      </c>
      <c r="F18" s="301">
        <f t="shared" si="1"/>
        <v>0.006345303633990788</v>
      </c>
      <c r="G18" s="298">
        <f t="shared" si="2"/>
        <v>-0.1423504685173833</v>
      </c>
      <c r="H18" s="239"/>
      <c r="I18" s="239"/>
    </row>
    <row r="19" spans="1:9" s="231" customFormat="1" ht="12">
      <c r="A19" s="299"/>
      <c r="B19" s="299" t="s">
        <v>244</v>
      </c>
      <c r="C19" s="300">
        <f>'Total Exp.sacas'!B8</f>
        <v>11219</v>
      </c>
      <c r="D19" s="301">
        <f t="shared" si="0"/>
        <v>0.0001246791365362458</v>
      </c>
      <c r="E19" s="300">
        <f>'Total Exp.sacas'!E8</f>
        <v>14077.142</v>
      </c>
      <c r="F19" s="301">
        <f t="shared" si="1"/>
        <v>0.00015043035610151157</v>
      </c>
      <c r="G19" s="298">
        <f t="shared" si="2"/>
        <v>-0.20303425226512595</v>
      </c>
      <c r="H19" s="237"/>
      <c r="I19" s="239"/>
    </row>
    <row r="20" spans="1:9" s="231" customFormat="1" ht="12">
      <c r="A20" s="299"/>
      <c r="B20" s="299" t="s">
        <v>211</v>
      </c>
      <c r="C20" s="300">
        <f>'Total Exp.sacas'!B9</f>
        <v>42110</v>
      </c>
      <c r="D20" s="301">
        <f t="shared" si="0"/>
        <v>0.0004679773990142891</v>
      </c>
      <c r="E20" s="300">
        <f>'Total Exp.sacas'!E9</f>
        <v>26291</v>
      </c>
      <c r="F20" s="301">
        <f t="shared" si="1"/>
        <v>0.0002809493924452023</v>
      </c>
      <c r="G20" s="298">
        <f t="shared" si="2"/>
        <v>0.6016887908409723</v>
      </c>
      <c r="H20" s="237"/>
      <c r="I20" s="239"/>
    </row>
    <row r="21" spans="1:9" s="231" customFormat="1" ht="12">
      <c r="A21" s="299"/>
      <c r="B21" s="299" t="s">
        <v>234</v>
      </c>
      <c r="C21" s="300">
        <f>'Total Exp.sacas'!B10</f>
        <v>14.541</v>
      </c>
      <c r="D21" s="301">
        <f t="shared" si="0"/>
        <v>1.6159723008945092E-07</v>
      </c>
      <c r="E21" s="300">
        <f>'Total Exp.sacas'!E10</f>
        <v>0.525</v>
      </c>
      <c r="F21" s="301">
        <f t="shared" si="1"/>
        <v>5.6102252114309546E-09</v>
      </c>
      <c r="G21" s="298">
        <f t="shared" si="2"/>
        <v>26.697142857142858</v>
      </c>
      <c r="H21" s="237"/>
      <c r="I21" s="239"/>
    </row>
    <row r="22" spans="1:9" s="231" customFormat="1" ht="12">
      <c r="A22" s="296" t="s">
        <v>217</v>
      </c>
      <c r="B22" s="296"/>
      <c r="C22" s="297">
        <v>3872994</v>
      </c>
      <c r="D22" s="298">
        <f aca="true" t="shared" si="3" ref="D22:D33">C22/$C$35</f>
        <v>0.043041407231487715</v>
      </c>
      <c r="E22" s="297">
        <v>6567251</v>
      </c>
      <c r="F22" s="298">
        <f aca="true" t="shared" si="4" ref="F22:F33">E22/$E$35</f>
        <v>0.07017858500951457</v>
      </c>
      <c r="G22" s="298">
        <f aca="true" t="shared" si="5" ref="G22:G33">IF(E22&lt;&gt;0,(C22/E22-1),"-")</f>
        <v>-0.4102564375870512</v>
      </c>
      <c r="H22" s="237"/>
      <c r="I22" s="239"/>
    </row>
    <row r="23" spans="1:9" s="231" customFormat="1" ht="12">
      <c r="A23" s="296" t="s">
        <v>216</v>
      </c>
      <c r="B23" s="296"/>
      <c r="C23" s="297">
        <v>3137588</v>
      </c>
      <c r="D23" s="298">
        <f t="shared" si="3"/>
        <v>0.03486868371926966</v>
      </c>
      <c r="E23" s="297">
        <v>2728471</v>
      </c>
      <c r="F23" s="298">
        <f t="shared" si="4"/>
        <v>0.029156831986396625</v>
      </c>
      <c r="G23" s="298">
        <f t="shared" si="5"/>
        <v>0.14994368640898137</v>
      </c>
      <c r="H23" s="239"/>
      <c r="I23" s="239"/>
    </row>
    <row r="24" spans="1:9" s="231" customFormat="1" ht="12">
      <c r="A24" s="296" t="s">
        <v>190</v>
      </c>
      <c r="B24" s="296"/>
      <c r="C24" s="297">
        <v>2366603</v>
      </c>
      <c r="D24" s="298">
        <f t="shared" si="3"/>
        <v>0.02630056320207584</v>
      </c>
      <c r="E24" s="297">
        <v>3134391</v>
      </c>
      <c r="F24" s="298">
        <f t="shared" si="4"/>
        <v>0.03349455125844244</v>
      </c>
      <c r="G24" s="298">
        <f t="shared" si="5"/>
        <v>-0.24495603771195107</v>
      </c>
      <c r="H24" s="237"/>
      <c r="I24" s="239"/>
    </row>
    <row r="25" spans="1:9" s="231" customFormat="1" ht="12">
      <c r="A25" s="296" t="s">
        <v>336</v>
      </c>
      <c r="B25" s="296"/>
      <c r="C25" s="297">
        <v>1889304</v>
      </c>
      <c r="D25" s="298">
        <f t="shared" si="3"/>
        <v>0.020996237755100747</v>
      </c>
      <c r="E25" s="297">
        <v>2237768</v>
      </c>
      <c r="F25" s="298">
        <f t="shared" si="4"/>
        <v>0.02391310943034938</v>
      </c>
      <c r="G25" s="298">
        <f t="shared" si="5"/>
        <v>-0.15571944902241874</v>
      </c>
      <c r="H25" s="237"/>
      <c r="I25" s="239"/>
    </row>
    <row r="26" spans="1:9" s="231" customFormat="1" ht="12">
      <c r="A26" s="296" t="s">
        <v>191</v>
      </c>
      <c r="B26" s="296"/>
      <c r="C26" s="297">
        <v>1608321</v>
      </c>
      <c r="D26" s="298">
        <f t="shared" si="3"/>
        <v>0.017873613829495618</v>
      </c>
      <c r="E26" s="297">
        <v>1454132</v>
      </c>
      <c r="F26" s="298">
        <f t="shared" si="4"/>
        <v>0.01553906287075908</v>
      </c>
      <c r="G26" s="298">
        <f t="shared" si="5"/>
        <v>0.10603507797091316</v>
      </c>
      <c r="H26" s="237"/>
      <c r="I26" s="239"/>
    </row>
    <row r="27" spans="1:9" s="231" customFormat="1" ht="12">
      <c r="A27" s="296" t="s">
        <v>284</v>
      </c>
      <c r="B27" s="296"/>
      <c r="C27" s="297">
        <v>696612</v>
      </c>
      <c r="D27" s="298">
        <f t="shared" si="3"/>
        <v>0.00774159752747903</v>
      </c>
      <c r="E27" s="297">
        <v>672058</v>
      </c>
      <c r="F27" s="298">
        <f t="shared" si="4"/>
        <v>0.0071817080669406945</v>
      </c>
      <c r="G27" s="298">
        <f t="shared" si="5"/>
        <v>0.036535537111380245</v>
      </c>
      <c r="H27" s="237"/>
      <c r="I27" s="239"/>
    </row>
    <row r="28" spans="1:9" s="231" customFormat="1" ht="12">
      <c r="A28" s="296" t="s">
        <v>203</v>
      </c>
      <c r="B28" s="296"/>
      <c r="C28" s="297">
        <v>754757</v>
      </c>
      <c r="D28" s="298">
        <f t="shared" si="3"/>
        <v>0.008387775296790021</v>
      </c>
      <c r="E28" s="297">
        <v>799456</v>
      </c>
      <c r="F28" s="298">
        <f t="shared" si="4"/>
        <v>0.00854310134596142</v>
      </c>
      <c r="G28" s="298">
        <f t="shared" si="5"/>
        <v>-0.05591177000360248</v>
      </c>
      <c r="H28" s="237"/>
      <c r="I28" s="239"/>
    </row>
    <row r="29" spans="1:9" s="231" customFormat="1" ht="12">
      <c r="A29" s="296" t="s">
        <v>286</v>
      </c>
      <c r="B29" s="296"/>
      <c r="C29" s="297">
        <v>427853</v>
      </c>
      <c r="D29" s="298">
        <f t="shared" si="3"/>
        <v>0.004754821517465225</v>
      </c>
      <c r="E29" s="297">
        <v>316298</v>
      </c>
      <c r="F29" s="298">
        <f t="shared" si="4"/>
        <v>0.003380005740809882</v>
      </c>
      <c r="G29" s="298">
        <f t="shared" si="5"/>
        <v>0.35268955225768095</v>
      </c>
      <c r="H29" s="237"/>
      <c r="I29" s="239"/>
    </row>
    <row r="30" spans="1:9" s="231" customFormat="1" ht="12">
      <c r="A30" s="296" t="s">
        <v>237</v>
      </c>
      <c r="B30" s="296"/>
      <c r="C30" s="297">
        <v>397792</v>
      </c>
      <c r="D30" s="298">
        <f t="shared" si="3"/>
        <v>0.004420747221768989</v>
      </c>
      <c r="E30" s="297">
        <v>429113</v>
      </c>
      <c r="F30" s="298">
        <f t="shared" si="4"/>
        <v>0.004585562992671945</v>
      </c>
      <c r="G30" s="298">
        <f t="shared" si="5"/>
        <v>-0.07299009817926749</v>
      </c>
      <c r="H30" s="237"/>
      <c r="I30" s="239"/>
    </row>
    <row r="31" spans="1:9" s="231" customFormat="1" ht="12">
      <c r="A31" s="296" t="s">
        <v>315</v>
      </c>
      <c r="B31" s="296"/>
      <c r="C31" s="297">
        <v>310889</v>
      </c>
      <c r="D31" s="298">
        <f t="shared" si="3"/>
        <v>0.0034549756732878967</v>
      </c>
      <c r="E31" s="297">
        <v>102723</v>
      </c>
      <c r="F31" s="298">
        <f t="shared" si="4"/>
        <v>0.0010977126940834704</v>
      </c>
      <c r="G31" s="298">
        <f t="shared" si="5"/>
        <v>2.0264789774441945</v>
      </c>
      <c r="H31" s="237"/>
      <c r="I31" s="239"/>
    </row>
    <row r="32" spans="1:9" s="231" customFormat="1" ht="12">
      <c r="A32" s="296" t="s">
        <v>338</v>
      </c>
      <c r="B32" s="296"/>
      <c r="C32" s="297">
        <v>304390</v>
      </c>
      <c r="D32" s="298">
        <f t="shared" si="3"/>
        <v>0.003382750902065055</v>
      </c>
      <c r="E32" s="297">
        <v>283040</v>
      </c>
      <c r="F32" s="298">
        <f t="shared" si="4"/>
        <v>0.003024605988273176</v>
      </c>
      <c r="G32" s="298">
        <f t="shared" si="5"/>
        <v>0.07543103448275867</v>
      </c>
      <c r="H32" s="237"/>
      <c r="I32" s="239"/>
    </row>
    <row r="33" spans="1:9" s="231" customFormat="1" ht="12">
      <c r="A33" s="296" t="s">
        <v>283</v>
      </c>
      <c r="B33" s="296"/>
      <c r="C33" s="297">
        <v>183739</v>
      </c>
      <c r="D33" s="298">
        <f t="shared" si="3"/>
        <v>0.0020419306415931245</v>
      </c>
      <c r="E33" s="297">
        <v>197988</v>
      </c>
      <c r="F33" s="298">
        <f t="shared" si="4"/>
        <v>0.0021157281317348417</v>
      </c>
      <c r="G33" s="298">
        <f t="shared" si="5"/>
        <v>-0.07196900822272057</v>
      </c>
      <c r="H33" s="237"/>
      <c r="I33" s="239"/>
    </row>
    <row r="34" spans="1:9" s="231" customFormat="1" ht="12">
      <c r="A34" s="296" t="s">
        <v>192</v>
      </c>
      <c r="B34" s="296"/>
      <c r="C34" s="243">
        <f>C35-SUM(C12:C16,C22:C33)</f>
        <v>2680362.4590000063</v>
      </c>
      <c r="D34" s="298">
        <f t="shared" si="0"/>
        <v>0.02978743889761024</v>
      </c>
      <c r="E34" s="243">
        <f>E35-SUM(E12:E16,E22:E33)</f>
        <v>2591801.3330000043</v>
      </c>
      <c r="F34" s="298">
        <f t="shared" si="1"/>
        <v>0.02769636034555615</v>
      </c>
      <c r="G34" s="298">
        <f t="shared" si="2"/>
        <v>0.03416972006009922</v>
      </c>
      <c r="H34" s="239"/>
      <c r="I34" s="239"/>
    </row>
    <row r="35" spans="1:8" ht="12">
      <c r="A35" s="302" t="s">
        <v>193</v>
      </c>
      <c r="B35" s="302"/>
      <c r="C35" s="303">
        <v>89982978</v>
      </c>
      <c r="D35" s="304">
        <f t="shared" si="0"/>
        <v>1</v>
      </c>
      <c r="E35" s="303">
        <v>93579131</v>
      </c>
      <c r="F35" s="304">
        <f t="shared" si="1"/>
        <v>1</v>
      </c>
      <c r="G35" s="304">
        <f t="shared" si="2"/>
        <v>-0.03842900614240585</v>
      </c>
      <c r="H35" s="237"/>
    </row>
    <row r="36" spans="1:8" ht="12">
      <c r="A36" s="542" t="s">
        <v>224</v>
      </c>
      <c r="B36" s="542"/>
      <c r="C36" s="542"/>
      <c r="D36" s="542"/>
      <c r="E36" s="305"/>
      <c r="F36" s="305"/>
      <c r="G36" s="305"/>
      <c r="H36" s="237"/>
    </row>
    <row r="37" spans="1:8" ht="12">
      <c r="A37" s="225"/>
      <c r="B37" s="224"/>
      <c r="C37" s="226"/>
      <c r="D37" s="244"/>
      <c r="E37" s="244"/>
      <c r="F37" s="244"/>
      <c r="G37" s="244"/>
      <c r="H37" s="237"/>
    </row>
    <row r="38" spans="1:8" ht="12">
      <c r="A38" s="237"/>
      <c r="B38" s="237"/>
      <c r="C38" s="240"/>
      <c r="D38" s="240"/>
      <c r="E38" s="240"/>
      <c r="F38" s="240"/>
      <c r="G38" s="240"/>
      <c r="H38" s="237"/>
    </row>
    <row r="39" spans="1:8" ht="12">
      <c r="A39" s="237"/>
      <c r="B39" s="237"/>
      <c r="C39" s="240"/>
      <c r="D39" s="258"/>
      <c r="E39" s="240"/>
      <c r="F39" s="240"/>
      <c r="G39" s="240"/>
      <c r="H39" s="237"/>
    </row>
    <row r="40" spans="1:8" ht="12">
      <c r="A40" s="237"/>
      <c r="B40" s="237"/>
      <c r="C40" s="257"/>
      <c r="D40" s="257"/>
      <c r="E40" s="257"/>
      <c r="F40" s="257"/>
      <c r="G40" s="257"/>
      <c r="H40" s="237"/>
    </row>
    <row r="41" spans="1:8" ht="12">
      <c r="A41" s="237"/>
      <c r="B41" s="237"/>
      <c r="C41" s="240"/>
      <c r="D41" s="237"/>
      <c r="E41" s="237"/>
      <c r="F41" s="237"/>
      <c r="G41" s="237"/>
      <c r="H41" s="237"/>
    </row>
    <row r="42" spans="1:8" ht="12">
      <c r="A42" s="237"/>
      <c r="B42" s="237"/>
      <c r="C42" s="237"/>
      <c r="D42" s="237"/>
      <c r="E42" s="237"/>
      <c r="F42" s="237"/>
      <c r="G42" s="237"/>
      <c r="H42" s="237"/>
    </row>
    <row r="43" spans="1:8" ht="12">
      <c r="A43" s="237"/>
      <c r="B43" s="237"/>
      <c r="C43" s="237"/>
      <c r="D43" s="237"/>
      <c r="E43" s="237"/>
      <c r="F43" s="237"/>
      <c r="G43" s="237"/>
      <c r="H43" s="237"/>
    </row>
    <row r="44" spans="1:8" ht="12">
      <c r="A44" s="237"/>
      <c r="B44" s="237"/>
      <c r="C44" s="237"/>
      <c r="D44" s="237"/>
      <c r="E44" s="237"/>
      <c r="F44" s="237"/>
      <c r="G44" s="237"/>
      <c r="H44" s="237"/>
    </row>
    <row r="45" spans="1:8" ht="12">
      <c r="A45" s="237"/>
      <c r="B45" s="237"/>
      <c r="C45" s="237"/>
      <c r="D45" s="237"/>
      <c r="E45" s="237"/>
      <c r="F45" s="237"/>
      <c r="G45" s="237"/>
      <c r="H45" s="237"/>
    </row>
    <row r="46" spans="1:8" ht="12">
      <c r="A46" s="237"/>
      <c r="B46" s="237"/>
      <c r="C46" s="237"/>
      <c r="D46" s="237"/>
      <c r="E46" s="237"/>
      <c r="F46" s="237"/>
      <c r="G46" s="237"/>
      <c r="H46" s="237"/>
    </row>
    <row r="47" spans="1:8" ht="12">
      <c r="A47" s="237"/>
      <c r="B47" s="237"/>
      <c r="C47" s="237"/>
      <c r="D47" s="237"/>
      <c r="E47" s="237"/>
      <c r="F47" s="237"/>
      <c r="G47" s="237"/>
      <c r="H47" s="237"/>
    </row>
    <row r="48" spans="1:8" ht="12">
      <c r="A48" s="237"/>
      <c r="B48" s="237"/>
      <c r="C48" s="237"/>
      <c r="D48" s="237"/>
      <c r="E48" s="237"/>
      <c r="F48" s="237"/>
      <c r="G48" s="237"/>
      <c r="H48" s="237"/>
    </row>
    <row r="49" spans="1:8" ht="12">
      <c r="A49" s="237"/>
      <c r="B49" s="237"/>
      <c r="C49" s="237"/>
      <c r="D49" s="237"/>
      <c r="E49" s="237"/>
      <c r="F49" s="237"/>
      <c r="G49" s="237"/>
      <c r="H49" s="237"/>
    </row>
    <row r="50" spans="1:8" ht="12">
      <c r="A50" s="237"/>
      <c r="B50" s="237"/>
      <c r="C50" s="237"/>
      <c r="D50" s="237"/>
      <c r="E50" s="237"/>
      <c r="F50" s="237"/>
      <c r="G50" s="237"/>
      <c r="H50" s="237"/>
    </row>
    <row r="51" spans="1:8" ht="12">
      <c r="A51" s="237"/>
      <c r="B51" s="237"/>
      <c r="C51" s="237"/>
      <c r="D51" s="237"/>
      <c r="E51" s="237"/>
      <c r="F51" s="237"/>
      <c r="G51" s="237"/>
      <c r="H51" s="237"/>
    </row>
    <row r="52" spans="1:8" ht="12">
      <c r="A52" s="237"/>
      <c r="B52" s="237"/>
      <c r="C52" s="237"/>
      <c r="D52" s="237"/>
      <c r="E52" s="237"/>
      <c r="F52" s="237"/>
      <c r="G52" s="237"/>
      <c r="H52" s="237"/>
    </row>
    <row r="53" spans="1:8" ht="12">
      <c r="A53" s="237"/>
      <c r="B53" s="237"/>
      <c r="C53" s="237"/>
      <c r="D53" s="237"/>
      <c r="E53" s="237"/>
      <c r="F53" s="237"/>
      <c r="G53" s="237"/>
      <c r="H53" s="237"/>
    </row>
    <row r="54" spans="1:8" ht="12">
      <c r="A54" s="237"/>
      <c r="B54" s="237"/>
      <c r="C54" s="237"/>
      <c r="D54" s="237"/>
      <c r="E54" s="237"/>
      <c r="F54" s="237"/>
      <c r="G54" s="237"/>
      <c r="H54" s="237"/>
    </row>
    <row r="55" spans="1:8" ht="12">
      <c r="A55" s="237"/>
      <c r="B55" s="237"/>
      <c r="C55" s="237"/>
      <c r="D55" s="237"/>
      <c r="E55" s="237"/>
      <c r="F55" s="237"/>
      <c r="G55" s="237"/>
      <c r="H55" s="237"/>
    </row>
    <row r="56" spans="1:8" ht="12">
      <c r="A56" s="237"/>
      <c r="B56" s="237"/>
      <c r="C56" s="237"/>
      <c r="D56" s="237"/>
      <c r="E56" s="237"/>
      <c r="F56" s="237"/>
      <c r="G56" s="237"/>
      <c r="H56" s="237"/>
    </row>
    <row r="57" spans="1:8" ht="12">
      <c r="A57" s="237"/>
      <c r="B57" s="237"/>
      <c r="C57" s="237"/>
      <c r="D57" s="237"/>
      <c r="E57" s="237"/>
      <c r="F57" s="237"/>
      <c r="G57" s="237"/>
      <c r="H57" s="237"/>
    </row>
    <row r="58" spans="1:8" ht="12">
      <c r="A58" s="237"/>
      <c r="B58" s="237"/>
      <c r="C58" s="237"/>
      <c r="D58" s="237"/>
      <c r="E58" s="237"/>
      <c r="F58" s="237"/>
      <c r="G58" s="237"/>
      <c r="H58" s="237"/>
    </row>
    <row r="59" spans="1:8" ht="12">
      <c r="A59" s="237"/>
      <c r="B59" s="237"/>
      <c r="C59" s="237"/>
      <c r="D59" s="237"/>
      <c r="E59" s="237"/>
      <c r="F59" s="237"/>
      <c r="G59" s="237"/>
      <c r="H59" s="237"/>
    </row>
    <row r="60" spans="1:8" ht="12">
      <c r="A60" s="237"/>
      <c r="B60" s="237"/>
      <c r="C60" s="237"/>
      <c r="D60" s="237"/>
      <c r="E60" s="237"/>
      <c r="F60" s="237"/>
      <c r="G60" s="237"/>
      <c r="H60" s="237"/>
    </row>
    <row r="61" spans="1:8" ht="12">
      <c r="A61" s="237"/>
      <c r="B61" s="237"/>
      <c r="C61" s="237"/>
      <c r="D61" s="237"/>
      <c r="E61" s="237"/>
      <c r="F61" s="237"/>
      <c r="G61" s="237"/>
      <c r="H61" s="237"/>
    </row>
    <row r="62" spans="1:8" ht="12">
      <c r="A62" s="237"/>
      <c r="B62" s="237"/>
      <c r="C62" s="237"/>
      <c r="D62" s="237"/>
      <c r="E62" s="237"/>
      <c r="F62" s="237"/>
      <c r="G62" s="237"/>
      <c r="H62" s="237"/>
    </row>
    <row r="63" spans="1:8" ht="12">
      <c r="A63" s="237"/>
      <c r="B63" s="237"/>
      <c r="C63" s="237"/>
      <c r="D63" s="237"/>
      <c r="E63" s="237"/>
      <c r="F63" s="237"/>
      <c r="G63" s="237"/>
      <c r="H63" s="237"/>
    </row>
    <row r="64" spans="1:8" ht="12">
      <c r="A64" s="237"/>
      <c r="B64" s="237"/>
      <c r="C64" s="237"/>
      <c r="D64" s="237"/>
      <c r="E64" s="237"/>
      <c r="F64" s="237"/>
      <c r="G64" s="237"/>
      <c r="H64" s="237"/>
    </row>
    <row r="65" spans="1:8" ht="12">
      <c r="A65" s="237"/>
      <c r="B65" s="237"/>
      <c r="C65" s="237"/>
      <c r="D65" s="237"/>
      <c r="E65" s="237"/>
      <c r="F65" s="237"/>
      <c r="G65" s="237"/>
      <c r="H65" s="237"/>
    </row>
    <row r="66" spans="1:8" ht="12">
      <c r="A66" s="237"/>
      <c r="B66" s="237"/>
      <c r="C66" s="237"/>
      <c r="D66" s="237"/>
      <c r="E66" s="237"/>
      <c r="F66" s="237"/>
      <c r="G66" s="237"/>
      <c r="H66" s="237"/>
    </row>
    <row r="67" spans="1:8" ht="12">
      <c r="A67" s="237"/>
      <c r="B67" s="237"/>
      <c r="C67" s="237"/>
      <c r="D67" s="237"/>
      <c r="E67" s="237"/>
      <c r="F67" s="237"/>
      <c r="G67" s="237"/>
      <c r="H67" s="237"/>
    </row>
    <row r="68" spans="1:8" ht="12">
      <c r="A68" s="237"/>
      <c r="B68" s="237"/>
      <c r="C68" s="237"/>
      <c r="D68" s="237"/>
      <c r="E68" s="237"/>
      <c r="F68" s="237"/>
      <c r="G68" s="237"/>
      <c r="H68" s="237"/>
    </row>
    <row r="69" spans="1:8" ht="12">
      <c r="A69" s="237"/>
      <c r="B69" s="237"/>
      <c r="C69" s="237"/>
      <c r="D69" s="237"/>
      <c r="E69" s="237"/>
      <c r="F69" s="237"/>
      <c r="G69" s="237"/>
      <c r="H69" s="237"/>
    </row>
    <row r="70" spans="1:8" ht="12">
      <c r="A70" s="237"/>
      <c r="B70" s="237"/>
      <c r="C70" s="237"/>
      <c r="D70" s="237"/>
      <c r="E70" s="237"/>
      <c r="F70" s="237"/>
      <c r="G70" s="237"/>
      <c r="H70" s="237"/>
    </row>
    <row r="71" spans="1:8" ht="12">
      <c r="A71" s="237"/>
      <c r="B71" s="237"/>
      <c r="C71" s="237"/>
      <c r="D71" s="237"/>
      <c r="E71" s="237"/>
      <c r="F71" s="237"/>
      <c r="G71" s="237"/>
      <c r="H71" s="237"/>
    </row>
    <row r="72" spans="1:8" ht="12">
      <c r="A72" s="237"/>
      <c r="B72" s="237"/>
      <c r="C72" s="237"/>
      <c r="D72" s="237"/>
      <c r="E72" s="237"/>
      <c r="F72" s="237"/>
      <c r="G72" s="237"/>
      <c r="H72" s="237"/>
    </row>
    <row r="73" spans="1:8" ht="12">
      <c r="A73" s="237"/>
      <c r="B73" s="237"/>
      <c r="C73" s="237"/>
      <c r="D73" s="237"/>
      <c r="E73" s="237"/>
      <c r="F73" s="237"/>
      <c r="G73" s="237"/>
      <c r="H73" s="237"/>
    </row>
    <row r="74" spans="1:8" ht="12">
      <c r="A74" s="237"/>
      <c r="B74" s="237"/>
      <c r="C74" s="237"/>
      <c r="D74" s="237"/>
      <c r="E74" s="237"/>
      <c r="F74" s="237"/>
      <c r="G74" s="237"/>
      <c r="H74" s="237"/>
    </row>
    <row r="75" spans="1:8" ht="12">
      <c r="A75" s="237"/>
      <c r="B75" s="237"/>
      <c r="C75" s="237"/>
      <c r="D75" s="237"/>
      <c r="E75" s="237"/>
      <c r="F75" s="237"/>
      <c r="G75" s="237"/>
      <c r="H75" s="237"/>
    </row>
    <row r="76" spans="1:8" ht="12">
      <c r="A76" s="237"/>
      <c r="B76" s="237"/>
      <c r="C76" s="237"/>
      <c r="D76" s="237"/>
      <c r="E76" s="237"/>
      <c r="F76" s="237"/>
      <c r="G76" s="237"/>
      <c r="H76" s="237"/>
    </row>
    <row r="77" spans="1:8" ht="12">
      <c r="A77" s="237"/>
      <c r="B77" s="237"/>
      <c r="C77" s="237"/>
      <c r="D77" s="237"/>
      <c r="E77" s="237"/>
      <c r="F77" s="237"/>
      <c r="G77" s="237"/>
      <c r="H77" s="237"/>
    </row>
    <row r="78" spans="1:8" ht="12">
      <c r="A78" s="237"/>
      <c r="B78" s="237"/>
      <c r="C78" s="237"/>
      <c r="D78" s="237"/>
      <c r="E78" s="237"/>
      <c r="F78" s="237"/>
      <c r="G78" s="237"/>
      <c r="H78" s="237"/>
    </row>
    <row r="79" spans="1:8" ht="12">
      <c r="A79" s="237"/>
      <c r="B79" s="237"/>
      <c r="C79" s="237"/>
      <c r="D79" s="237"/>
      <c r="E79" s="237"/>
      <c r="F79" s="237"/>
      <c r="G79" s="237"/>
      <c r="H79" s="237"/>
    </row>
    <row r="80" spans="1:8" ht="12">
      <c r="A80" s="237"/>
      <c r="B80" s="237"/>
      <c r="C80" s="237"/>
      <c r="D80" s="237"/>
      <c r="E80" s="237"/>
      <c r="F80" s="237"/>
      <c r="G80" s="237"/>
      <c r="H80" s="237"/>
    </row>
    <row r="81" spans="1:8" ht="12">
      <c r="A81" s="237"/>
      <c r="B81" s="237"/>
      <c r="C81" s="237"/>
      <c r="D81" s="237"/>
      <c r="E81" s="237"/>
      <c r="F81" s="237"/>
      <c r="G81" s="237"/>
      <c r="H81" s="237"/>
    </row>
    <row r="82" spans="1:8" ht="12">
      <c r="A82" s="237"/>
      <c r="B82" s="237"/>
      <c r="C82" s="237"/>
      <c r="D82" s="237"/>
      <c r="E82" s="237"/>
      <c r="F82" s="237"/>
      <c r="G82" s="237"/>
      <c r="H82" s="237"/>
    </row>
    <row r="83" spans="1:8" ht="12">
      <c r="A83" s="237"/>
      <c r="B83" s="237"/>
      <c r="C83" s="237"/>
      <c r="D83" s="237"/>
      <c r="E83" s="237"/>
      <c r="F83" s="237"/>
      <c r="G83" s="237"/>
      <c r="H83" s="237"/>
    </row>
    <row r="84" spans="1:8" ht="12">
      <c r="A84" s="237"/>
      <c r="B84" s="237"/>
      <c r="C84" s="237"/>
      <c r="D84" s="237"/>
      <c r="E84" s="237"/>
      <c r="F84" s="237"/>
      <c r="G84" s="237"/>
      <c r="H84" s="237"/>
    </row>
    <row r="85" spans="1:8" ht="12">
      <c r="A85" s="237"/>
      <c r="B85" s="237"/>
      <c r="C85" s="237"/>
      <c r="D85" s="237"/>
      <c r="E85" s="237"/>
      <c r="F85" s="237"/>
      <c r="G85" s="237"/>
      <c r="H85" s="237"/>
    </row>
    <row r="86" spans="1:8" ht="12">
      <c r="A86" s="237"/>
      <c r="B86" s="237"/>
      <c r="C86" s="237"/>
      <c r="D86" s="237"/>
      <c r="E86" s="237"/>
      <c r="F86" s="237"/>
      <c r="G86" s="237"/>
      <c r="H86" s="237"/>
    </row>
  </sheetData>
  <mergeCells count="5">
    <mergeCell ref="A36:D36"/>
    <mergeCell ref="G10:G11"/>
    <mergeCell ref="C10:D10"/>
    <mergeCell ref="E10:F10"/>
    <mergeCell ref="A10:B11"/>
  </mergeCells>
  <conditionalFormatting sqref="G12:G35">
    <cfRule type="cellIs" priority="1" dxfId="0" operator="lessThan" stopIfTrue="1">
      <formula>0</formula>
    </cfRule>
  </conditionalFormatting>
  <hyperlinks>
    <hyperlink ref="B36:D36" r:id="rId1" display="Fonte: AgroStat Brasil a partir de dados da SECEX/MDIC"/>
  </hyperlinks>
  <printOptions horizontalCentered="1"/>
  <pageMargins left="0.15748031496062992" right="0.15748031496062992" top="0.5905511811023623" bottom="0.5905511811023623" header="0.35433070866141736" footer="0.2362204724409449"/>
  <pageSetup horizontalDpi="300" verticalDpi="300" orientation="portrait" paperSize="9" scale="95" r:id="rId2"/>
  <ignoredErrors>
    <ignoredError sqref="E16 C16 E34:F34" formulaRange="1"/>
    <ignoredError sqref="D16" formula="1"/>
    <ignoredError sqref="D34" formula="1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1:K12"/>
  <sheetViews>
    <sheetView workbookViewId="0" topLeftCell="A1">
      <selection activeCell="A1" sqref="A1:J1"/>
    </sheetView>
  </sheetViews>
  <sheetFormatPr defaultColWidth="9.140625" defaultRowHeight="12.75"/>
  <cols>
    <col min="1" max="1" width="29.8515625" style="319" customWidth="1"/>
    <col min="2" max="6" width="12.00390625" style="319" customWidth="1"/>
    <col min="7" max="7" width="12.00390625" style="351" customWidth="1"/>
    <col min="8" max="10" width="12.00390625" style="319" customWidth="1"/>
    <col min="11" max="16384" width="9.140625" style="319" customWidth="1"/>
  </cols>
  <sheetData>
    <row r="1" spans="1:10" ht="18.75" customHeight="1">
      <c r="A1" s="551" t="s">
        <v>323</v>
      </c>
      <c r="B1" s="551"/>
      <c r="C1" s="551"/>
      <c r="D1" s="551"/>
      <c r="E1" s="551"/>
      <c r="F1" s="551"/>
      <c r="G1" s="551"/>
      <c r="H1" s="551"/>
      <c r="I1" s="551"/>
      <c r="J1" s="551"/>
    </row>
    <row r="2" ht="18.75" customHeight="1"/>
    <row r="3" spans="1:11" ht="18.75" customHeight="1">
      <c r="A3" s="552" t="s">
        <v>157</v>
      </c>
      <c r="B3" s="554" t="s">
        <v>394</v>
      </c>
      <c r="C3" s="555"/>
      <c r="D3" s="555"/>
      <c r="E3" s="554" t="s">
        <v>395</v>
      </c>
      <c r="F3" s="555"/>
      <c r="G3" s="555"/>
      <c r="H3" s="556" t="s">
        <v>58</v>
      </c>
      <c r="I3" s="556"/>
      <c r="J3" s="557"/>
      <c r="K3" s="3"/>
    </row>
    <row r="4" spans="1:11" ht="18.75" customHeight="1">
      <c r="A4" s="553"/>
      <c r="B4" s="357" t="s">
        <v>1</v>
      </c>
      <c r="C4" s="357" t="s">
        <v>59</v>
      </c>
      <c r="D4" s="357" t="s">
        <v>60</v>
      </c>
      <c r="E4" s="357" t="s">
        <v>1</v>
      </c>
      <c r="F4" s="357" t="s">
        <v>59</v>
      </c>
      <c r="G4" s="357" t="s">
        <v>60</v>
      </c>
      <c r="H4" s="555" t="s">
        <v>296</v>
      </c>
      <c r="I4" s="555"/>
      <c r="J4" s="558"/>
      <c r="K4" s="3"/>
    </row>
    <row r="5" spans="1:11" ht="18.75" customHeight="1">
      <c r="A5" s="397"/>
      <c r="B5" s="358" t="s">
        <v>61</v>
      </c>
      <c r="C5" s="358" t="s">
        <v>233</v>
      </c>
      <c r="D5" s="359" t="s">
        <v>232</v>
      </c>
      <c r="E5" s="358" t="s">
        <v>61</v>
      </c>
      <c r="F5" s="358" t="s">
        <v>233</v>
      </c>
      <c r="G5" s="359" t="s">
        <v>232</v>
      </c>
      <c r="H5" s="358" t="s">
        <v>1</v>
      </c>
      <c r="I5" s="358" t="s">
        <v>59</v>
      </c>
      <c r="J5" s="398" t="s">
        <v>60</v>
      </c>
      <c r="K5" s="3"/>
    </row>
    <row r="6" spans="1:11" ht="18.75" customHeight="1">
      <c r="A6" s="399" t="s">
        <v>147</v>
      </c>
      <c r="B6" s="320">
        <f>'Exp.Verde'!B20</f>
        <v>5418039</v>
      </c>
      <c r="C6" s="320">
        <f>'Exp.Verde'!C20</f>
        <v>30063716.666666664</v>
      </c>
      <c r="D6" s="352">
        <f>(B6*1000)/C6</f>
        <v>180.21853585412762</v>
      </c>
      <c r="E6" s="320">
        <v>4235780</v>
      </c>
      <c r="F6" s="320">
        <v>25796100</v>
      </c>
      <c r="G6" s="352">
        <f>(E6*1000)/F6</f>
        <v>164.2023406638988</v>
      </c>
      <c r="H6" s="353">
        <f aca="true" t="shared" si="0" ref="H6:J10">SUM(B6-E6)*100/E6</f>
        <v>27.911246570879506</v>
      </c>
      <c r="I6" s="353">
        <f t="shared" si="0"/>
        <v>16.54365065520239</v>
      </c>
      <c r="J6" s="400">
        <f t="shared" si="0"/>
        <v>9.753938418583154</v>
      </c>
      <c r="K6" s="3"/>
    </row>
    <row r="7" spans="1:11" ht="18.75" customHeight="1">
      <c r="A7" s="399" t="s">
        <v>64</v>
      </c>
      <c r="B7" s="320">
        <f>'Exp.Solúvel'!B20</f>
        <v>509262</v>
      </c>
      <c r="C7" s="320">
        <f>'Exp.Solúvel'!C20</f>
        <v>2947880</v>
      </c>
      <c r="D7" s="352">
        <f>(B7*1000)/C7</f>
        <v>172.75533603810194</v>
      </c>
      <c r="E7" s="320">
        <v>593788</v>
      </c>
      <c r="F7" s="320">
        <v>3141276.6666666665</v>
      </c>
      <c r="G7" s="352">
        <f>(E7*1000)/F7</f>
        <v>189.02760342663228</v>
      </c>
      <c r="H7" s="353">
        <f t="shared" si="0"/>
        <v>-14.23504685173833</v>
      </c>
      <c r="I7" s="353">
        <f t="shared" si="0"/>
        <v>-6.15662633982149</v>
      </c>
      <c r="J7" s="400">
        <f t="shared" si="0"/>
        <v>-8.608408028008528</v>
      </c>
      <c r="K7" s="3"/>
    </row>
    <row r="8" spans="1:11" ht="18.75" customHeight="1">
      <c r="A8" s="399" t="s">
        <v>242</v>
      </c>
      <c r="B8" s="320">
        <f>'Exp.Torrado'!B20</f>
        <v>11219</v>
      </c>
      <c r="C8" s="320">
        <f>'Exp.Torrado'!C20</f>
        <v>30226</v>
      </c>
      <c r="D8" s="352">
        <f>(B8*1000)/C8</f>
        <v>371.1705154502746</v>
      </c>
      <c r="E8" s="320">
        <v>14077.142</v>
      </c>
      <c r="F8" s="320">
        <v>35541.333333333336</v>
      </c>
      <c r="G8" s="352">
        <f>(E8*1000)/F8</f>
        <v>396.07804996998794</v>
      </c>
      <c r="H8" s="353">
        <f t="shared" si="0"/>
        <v>-20.303425226512594</v>
      </c>
      <c r="I8" s="353">
        <f t="shared" si="0"/>
        <v>-14.95535714285715</v>
      </c>
      <c r="J8" s="400">
        <f t="shared" si="0"/>
        <v>-6.288541998628976</v>
      </c>
      <c r="K8" s="3"/>
    </row>
    <row r="9" spans="1:11" ht="18.75" customHeight="1">
      <c r="A9" s="399" t="s">
        <v>213</v>
      </c>
      <c r="B9" s="320">
        <f>'Exp.Outs Ext.'!B20</f>
        <v>42110</v>
      </c>
      <c r="C9" s="320">
        <f>'Exp.Outs Ext.'!C20</f>
        <v>318500</v>
      </c>
      <c r="D9" s="352">
        <f>(B9*1000)/C9</f>
        <v>132.21350078492935</v>
      </c>
      <c r="E9" s="320">
        <v>26291</v>
      </c>
      <c r="F9" s="320">
        <v>179963.33333333334</v>
      </c>
      <c r="G9" s="352">
        <f>(E9*1000)/F9</f>
        <v>146.09087036248124</v>
      </c>
      <c r="H9" s="353">
        <f t="shared" si="0"/>
        <v>60.16887908409722</v>
      </c>
      <c r="I9" s="353">
        <f t="shared" si="0"/>
        <v>76.98049602696845</v>
      </c>
      <c r="J9" s="400">
        <f t="shared" si="0"/>
        <v>-9.49913539642779</v>
      </c>
      <c r="K9" s="3"/>
    </row>
    <row r="10" spans="1:11" ht="18.75" customHeight="1">
      <c r="A10" s="399" t="s">
        <v>236</v>
      </c>
      <c r="B10" s="320">
        <v>14.541</v>
      </c>
      <c r="C10" s="320">
        <v>38.475</v>
      </c>
      <c r="D10" s="352">
        <f>(B10*1000)/C10</f>
        <v>377.9337231968811</v>
      </c>
      <c r="E10" s="320">
        <v>0.525</v>
      </c>
      <c r="F10" s="320">
        <v>2.5</v>
      </c>
      <c r="G10" s="352">
        <f>(E10*1000)/F10</f>
        <v>210</v>
      </c>
      <c r="H10" s="353">
        <f t="shared" si="0"/>
        <v>2669.7142857142853</v>
      </c>
      <c r="I10" s="353">
        <f>SUM(C10-F10)*100/F10</f>
        <v>1439</v>
      </c>
      <c r="J10" s="400">
        <f>SUM(D10-G10)*100/G10</f>
        <v>79.96843961756241</v>
      </c>
      <c r="K10" s="3"/>
    </row>
    <row r="11" spans="1:11" ht="18.75" customHeight="1">
      <c r="A11" s="401" t="s">
        <v>2</v>
      </c>
      <c r="B11" s="354">
        <f>SUM(B6:B10)</f>
        <v>5980644.541</v>
      </c>
      <c r="C11" s="354">
        <f>SUM(C6:C10)</f>
        <v>33360361.141666666</v>
      </c>
      <c r="D11" s="355">
        <v>0</v>
      </c>
      <c r="E11" s="354">
        <f>SUM(E6:E10)</f>
        <v>4869936.667</v>
      </c>
      <c r="F11" s="354">
        <f>SUM(F6:F10)</f>
        <v>29152883.833333332</v>
      </c>
      <c r="G11" s="355">
        <v>0</v>
      </c>
      <c r="H11" s="356">
        <f>SUM(B11-E11)*100/E11</f>
        <v>22.807439807717724</v>
      </c>
      <c r="I11" s="356">
        <f>SUM(C11-F11)*100/F11</f>
        <v>14.432456604936336</v>
      </c>
      <c r="J11" s="402">
        <v>0</v>
      </c>
      <c r="K11" s="3"/>
    </row>
    <row r="12" spans="1:10" ht="18.75" customHeight="1">
      <c r="A12" s="361" t="s">
        <v>155</v>
      </c>
      <c r="B12" s="3"/>
      <c r="C12" s="3"/>
      <c r="D12" s="3"/>
      <c r="E12" s="3"/>
      <c r="F12" s="3"/>
      <c r="G12" s="36"/>
      <c r="H12" s="3"/>
      <c r="I12" s="3"/>
      <c r="J12" s="3"/>
    </row>
  </sheetData>
  <mergeCells count="6">
    <mergeCell ref="A1:J1"/>
    <mergeCell ref="A3:A4"/>
    <mergeCell ref="B3:D3"/>
    <mergeCell ref="E3:G3"/>
    <mergeCell ref="H3:J3"/>
    <mergeCell ref="H4:J4"/>
  </mergeCells>
  <printOptions horizontalCentered="1"/>
  <pageMargins left="0.3937007874015748" right="0.3937007874015748" top="0.7874015748031497" bottom="0.7874015748031497" header="0.5118110236220472" footer="0.5118110236220472"/>
  <pageSetup horizontalDpi="1200" verticalDpi="12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Ministério da Agricultura</dc:creator>
  <cp:keywords/>
  <dc:description/>
  <cp:lastModifiedBy>Usuário do Windows</cp:lastModifiedBy>
  <cp:lastPrinted>2014-12-02T19:33:48Z</cp:lastPrinted>
  <dcterms:created xsi:type="dcterms:W3CDTF">2000-10-30T17:12:15Z</dcterms:created>
  <dcterms:modified xsi:type="dcterms:W3CDTF">2014-12-11T13:31:31Z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