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30" windowWidth="11340" windowHeight="6795" tabRatio="940" activeTab="5"/>
  </bookViews>
  <sheets>
    <sheet name="Capa" sheetId="1" r:id="rId1"/>
    <sheet name="C-Capa" sheetId="2" r:id="rId2"/>
    <sheet name="Indicadores" sheetId="3" r:id="rId3"/>
    <sheet name="Total-Vencimento" sheetId="4" state="hidden" r:id="rId4"/>
    <sheet name="Estoques" sheetId="5" r:id="rId5"/>
    <sheet name="Cotação Mensal" sheetId="6" r:id="rId6"/>
    <sheet name="Exp.Agronegócio" sheetId="7" r:id="rId7"/>
    <sheet name="Exp.Verde" sheetId="8" r:id="rId8"/>
    <sheet name="Exp.Solúvel" sheetId="9" r:id="rId9"/>
    <sheet name="Exp.Torrado" sheetId="10" r:id="rId10"/>
    <sheet name="Exp.Outs Ext." sheetId="11" r:id="rId11"/>
    <sheet name="Exp.Destino-Ano" sheetId="12" r:id="rId12"/>
    <sheet name="Imp.Cafés-Ano" sheetId="13" r:id="rId13"/>
    <sheet name="Saf.2014" sheetId="14" r:id="rId14"/>
    <sheet name="Saf.2013" sheetId="15" r:id="rId15"/>
    <sheet name="Saf.2012" sheetId="16" r:id="rId16"/>
    <sheet name="Café Ranking" sheetId="17" r:id="rId17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alegria">'[7]Spred-09'!#REF!</definedName>
    <definedName name="aplicações">'[6]Spred-09'!#REF!</definedName>
    <definedName name="_xlnm.Print_Area" localSheetId="0">'Capa'!$A$1:$J$63</definedName>
    <definedName name="_xlnm.Print_Area" localSheetId="1">'C-Capa'!$A$1:$B$63</definedName>
    <definedName name="_xlnm.Print_Area" localSheetId="4">'Estoques'!$A$1:$H$23</definedName>
    <definedName name="_xlnm.Print_Area" localSheetId="6">'Exp.Agronegócio'!$A$1:$G$36</definedName>
    <definedName name="_xlnm.Print_Area" localSheetId="2">'Indicadores'!$A$1:$S$43</definedName>
    <definedName name="_xlnm.Print_Area" localSheetId="13">'Saf.2014'!$A$1:$M$28</definedName>
    <definedName name="_xlnm.Print_Area" localSheetId="3">'Total-Vencimento'!$A$1:$M$47</definedName>
    <definedName name="banco">'[11]Spred-09'!#REF!,'[11]Spred-09'!$E$7:$L$7</definedName>
    <definedName name="banvco">'[9]Spred-09'!#REF!,'[9]Spred-09'!$E$7:$L$7</definedName>
    <definedName name="ca">'[5]Spred-09'!#REF!</definedName>
    <definedName name="caf">'[5]Spred-09'!#REF!</definedName>
    <definedName name="CAFCENT">'[15]Spred-09'!#REF!</definedName>
    <definedName name="cafe">'[2]Spred-09'!#REF!</definedName>
    <definedName name="CAFE´">'[12]Spred-09'!#REF!,'[12]Spred-09'!$E$7:$L$7</definedName>
    <definedName name="cafes">'[6]Spred-09'!#REF!</definedName>
    <definedName name="cafés">'[5]Spred-09'!#REF!,'[5]Spred-09'!$E$7:$L$7</definedName>
    <definedName name="cartao">'[7]Spred-09'!#REF!</definedName>
    <definedName name="cof">'[2]Spred-09'!#REF!,'[2]Spred-09'!$D$7:$K$7</definedName>
    <definedName name="contrato">'[7]Spred-09'!#REF!,'[7]Spred-09'!$E$7:$L$7</definedName>
    <definedName name="contratos">'[2]Spred-09'!#REF!</definedName>
    <definedName name="deposito">'[2]Spred-09'!#REF!,'[2]Spred-09'!$D$7:$K$7</definedName>
    <definedName name="EMPRESG0">'[16]Spred-09'!#REF!</definedName>
    <definedName name="fazenda">'[4]Spred-09'!#REF!</definedName>
    <definedName name="FECHADO">'[15]Spred-09'!#REF!</definedName>
    <definedName name="fernando">'[10]Spred-09'!#REF!,'[10]Spred-09'!$E$7:$L$7</definedName>
    <definedName name="fi">'[2]Spred-09'!#REF!,'[2]Spred-09'!$D$7:$K$7</definedName>
    <definedName name="filmes">'[8]Spred-09'!#REF!</definedName>
    <definedName name="financiar">'[2]Spred-09'!#REF!</definedName>
    <definedName name="finorme">'[2]Spred-09'!#REF!</definedName>
    <definedName name="funco">'[14]Spred-09'!#REF!</definedName>
    <definedName name="funcodefesa">'[2]Spred-09'!#REF!,'[2]Spred-09'!$D$7:$K$23</definedName>
    <definedName name="FUNDO">'[13]Spred-09'!#REF!</definedName>
    <definedName name="inorme">'[2]Spred-09'!#REF!</definedName>
    <definedName name="jogo">'[6]Spred-09'!#REF!</definedName>
    <definedName name="JOGOS">'[14]Spred-09'!#REF!</definedName>
    <definedName name="jose">'[5]Spred-09'!#REF!</definedName>
    <definedName name="li">'[5]Spred-09'!#REF!,'[5]Spred-09'!$E$7:$L$7</definedName>
    <definedName name="liber">'[2]Spred-09'!#REF!</definedName>
    <definedName name="lier">'[8]Spred-09'!#REF!,'[8]Spred-09'!$E$7:$L$7</definedName>
    <definedName name="limpa">'[17]Spred-09'!#REF!,'[17]Spred-09'!$E$7:$L$7</definedName>
    <definedName name="lits">'[2]Spred-09'!#REF!,'[2]Spred-09'!$D$7:$K$7</definedName>
    <definedName name="memorando">'[5]Spred-09'!#REF!</definedName>
    <definedName name="ministerio">'[7]Spred-09'!#REF!,'[7]Spred-09'!$E$7:$L$7</definedName>
    <definedName name="naofodr">'[2]Spred-09'!#REF!</definedName>
    <definedName name="offe">'[6]Spred-09'!#REF!</definedName>
    <definedName name="orçamento">'[8]Spred-09'!#REF!</definedName>
    <definedName name="p">'[6]Spred-09'!#REF!</definedName>
    <definedName name="pa">'[6]Spred-09'!#REF!</definedName>
    <definedName name="padrao">'[15]Spred-09'!#REF!</definedName>
    <definedName name="pal">'[2]Spred-09'!#REF!,'[2]Spred-09'!$D$7:$K$7</definedName>
    <definedName name="paul">'[2]Spred-09'!#REF!,'[2]Spred-09'!$D$7:$K$7</definedName>
    <definedName name="paulo">'[3]Spred-09'!#REF!</definedName>
    <definedName name="pcafe">'[2]Spred-09'!#REF!,'[2]Spred-09'!$D$7:$K$23</definedName>
    <definedName name="Planilha_1ÁreaTotal">'[2]Spred-09'!#REF!,'[2]Spred-09'!$D$7:$K$23</definedName>
    <definedName name="Planilha_1CabGráfico">'[2]Spred-09'!#REF!</definedName>
    <definedName name="Planilha_1TítCols">'[2]Spred-09'!#REF!,'[2]Spred-09'!$D$7:$K$7</definedName>
    <definedName name="Planilha_1TítLins">'[2]Spred-09'!#REF!</definedName>
    <definedName name="planilhas">'[2]Spred-09'!#REF!,'[2]Spred-09'!$D$7:$K$7</definedName>
    <definedName name="serviço">'[2]Spred-09'!#REF!,'[2]Spred-09'!$D$7:$K$23</definedName>
    <definedName name="sim">'[4]Spred-09'!#REF!,'[4]Spred-09'!$E$7:$L$7</definedName>
    <definedName name="time">'[9]Spred-09'!#REF!</definedName>
    <definedName name="_xlnm.Print_Titles" localSheetId="6">'Exp.Agronegócio'!$1:$11</definedName>
    <definedName name="vaf">'[6]Spred-09'!#REF!,'[6]Spred-09'!$E$7:$L$7</definedName>
    <definedName name="valores">'[4]Spred-09'!#REF!</definedName>
    <definedName name="voce">'[5]Spred-09'!#REF!</definedName>
  </definedNames>
  <calcPr fullCalcOnLoad="1"/>
</workbook>
</file>

<file path=xl/sharedStrings.xml><?xml version="1.0" encoding="utf-8"?>
<sst xmlns="http://schemas.openxmlformats.org/spreadsheetml/2006/main" count="803" uniqueCount="355">
  <si>
    <t>MAIO</t>
  </si>
  <si>
    <t>VALOR</t>
  </si>
  <si>
    <t>TOTAL</t>
  </si>
  <si>
    <t>MÊS</t>
  </si>
  <si>
    <t>Acum/6 meses</t>
  </si>
  <si>
    <t>Acum/12 meses</t>
  </si>
  <si>
    <t>Volume</t>
  </si>
  <si>
    <t>Receita</t>
  </si>
  <si>
    <t>P.Médio</t>
  </si>
  <si>
    <t>Janeiro</t>
  </si>
  <si>
    <t>Fevereiro</t>
  </si>
  <si>
    <t>Março</t>
  </si>
  <si>
    <t>Abril</t>
  </si>
  <si>
    <t>Maio</t>
  </si>
  <si>
    <t>Junho</t>
  </si>
  <si>
    <t>Sub-total</t>
  </si>
  <si>
    <t>Julho</t>
  </si>
  <si>
    <t>Agosto</t>
  </si>
  <si>
    <t>Setembro</t>
  </si>
  <si>
    <t>Outubro</t>
  </si>
  <si>
    <t>Novembro</t>
  </si>
  <si>
    <t>Dezembro</t>
  </si>
  <si>
    <t>EXPORTAÇÕES BRASILEIRAS DE CAFÉ SOLÚVEL</t>
  </si>
  <si>
    <t>Arábica</t>
  </si>
  <si>
    <t>JANEIRO</t>
  </si>
  <si>
    <t xml:space="preserve">Arábica </t>
  </si>
  <si>
    <t>Robusta</t>
  </si>
  <si>
    <t>FEVEREIRO</t>
  </si>
  <si>
    <t>ABRIL</t>
  </si>
  <si>
    <t>JUNHO</t>
  </si>
  <si>
    <t>JULHO</t>
  </si>
  <si>
    <t>AGOSTO</t>
  </si>
  <si>
    <t>SETEMBRO</t>
  </si>
  <si>
    <t>OUTUBRO</t>
  </si>
  <si>
    <t>NOVEMBRO</t>
  </si>
  <si>
    <t>DEZEMBRO</t>
  </si>
  <si>
    <t xml:space="preserve">MÊS </t>
  </si>
  <si>
    <t>Tipo 6 BC-Duro</t>
  </si>
  <si>
    <t xml:space="preserve">MARÇO </t>
  </si>
  <si>
    <t>Média Anual</t>
  </si>
  <si>
    <t>R$/sc 60 kg</t>
  </si>
  <si>
    <t xml:space="preserve">* Arábica </t>
  </si>
  <si>
    <t>CAFÉ - BENEFICIADO</t>
  </si>
  <si>
    <t>Minas Gerais</t>
  </si>
  <si>
    <t>Espírito Santo</t>
  </si>
  <si>
    <t>São Paulo</t>
  </si>
  <si>
    <t>Bahia</t>
  </si>
  <si>
    <t>Rondônia</t>
  </si>
  <si>
    <t>Outros</t>
  </si>
  <si>
    <t>BRASIL</t>
  </si>
  <si>
    <t>(Mil covas)</t>
  </si>
  <si>
    <t>PARQUE  CAFEEIRO</t>
  </si>
  <si>
    <t>PRODUÇÃO</t>
  </si>
  <si>
    <t>EM  PRODUÇÃO</t>
  </si>
  <si>
    <t>ÁREA</t>
  </si>
  <si>
    <t>CAFEEIROS</t>
  </si>
  <si>
    <t>(Sacas /ha)</t>
  </si>
  <si>
    <t>(ha)</t>
  </si>
  <si>
    <t>VARIAÇÃO RELATIVA</t>
  </si>
  <si>
    <t>QUANT.</t>
  </si>
  <si>
    <t>P.MÉDIO</t>
  </si>
  <si>
    <t>US$ Mil</t>
  </si>
  <si>
    <t>t</t>
  </si>
  <si>
    <t>US$/t</t>
  </si>
  <si>
    <t>SOLÚVEL</t>
  </si>
  <si>
    <t>(PRINCIPAIS PAÍSES IMPORTADORES)</t>
  </si>
  <si>
    <t>PAÍSES</t>
  </si>
  <si>
    <t>QUANT</t>
  </si>
  <si>
    <t>US$ MIL</t>
  </si>
  <si>
    <t xml:space="preserve">TOTAL </t>
  </si>
  <si>
    <t>EXPORTAÇÕES BRASILEIRAS DE CAFÉ SOLÚVEL, MESMO DESCAFEINADO</t>
  </si>
  <si>
    <t>NCM: 2101.11.10</t>
  </si>
  <si>
    <t>Paraná</t>
  </si>
  <si>
    <t>Mato Grosso</t>
  </si>
  <si>
    <t>Pará</t>
  </si>
  <si>
    <t>Rio de Janeiro</t>
  </si>
  <si>
    <t>INFORME ESTATÍSTICO DO CAFÉ</t>
  </si>
  <si>
    <t>MINISTÉRIO DA AGRICULTURA, PECUÁRIA E ABASTECIMENTO - MAPA</t>
  </si>
  <si>
    <t>Equipe Técnica</t>
  </si>
  <si>
    <t>Paulo Fernando de Abreu</t>
  </si>
  <si>
    <t>TABELAS E GRÁFICOS</t>
  </si>
  <si>
    <t>Preço Medio: em US$ por saca</t>
  </si>
  <si>
    <t>Receita: em mil US$</t>
  </si>
  <si>
    <t>Volume: em saca de 60 kg</t>
  </si>
  <si>
    <t>Exportações Brasileiras de Café Solúvel (Secex)</t>
  </si>
  <si>
    <t>Conillon</t>
  </si>
  <si>
    <t>CAFÉ - RANKING</t>
  </si>
  <si>
    <t>Produção Mundial</t>
  </si>
  <si>
    <t>Países</t>
  </si>
  <si>
    <t xml:space="preserve">Part. (%) </t>
  </si>
  <si>
    <t>Colômbia</t>
  </si>
  <si>
    <t>Indonésia</t>
  </si>
  <si>
    <t>México</t>
  </si>
  <si>
    <t>Índia</t>
  </si>
  <si>
    <t>Outros países</t>
  </si>
  <si>
    <t>Exportação Mundial</t>
  </si>
  <si>
    <t>Guatemala</t>
  </si>
  <si>
    <t>(Base Varginha-MG)</t>
  </si>
  <si>
    <t>(Base Vitória-ES)</t>
  </si>
  <si>
    <t>REGIÃO</t>
  </si>
  <si>
    <t>*Brasil</t>
  </si>
  <si>
    <t>Costa do Marfim</t>
  </si>
  <si>
    <t>Etiópia</t>
  </si>
  <si>
    <t>Peru</t>
  </si>
  <si>
    <t>Venda  Contrato  Opção  Café - Vencimento - Set/2003</t>
  </si>
  <si>
    <t>UF de Depósito</t>
  </si>
  <si>
    <t>OFERTADO</t>
  </si>
  <si>
    <t>Exercício</t>
  </si>
  <si>
    <t>NEGOCIADO</t>
  </si>
  <si>
    <t>ADQUIRIDO</t>
  </si>
  <si>
    <t>Nº Contratos</t>
  </si>
  <si>
    <t>Contrato          sacas</t>
  </si>
  <si>
    <t>R$/saca</t>
  </si>
  <si>
    <t>Nº   Contratos</t>
  </si>
  <si>
    <t xml:space="preserve"> PRÊMIO                     R$</t>
  </si>
  <si>
    <t xml:space="preserve"> PRÊMIO MÉDIO R$/saca</t>
  </si>
  <si>
    <t>VALOR PAGO               R$</t>
  </si>
  <si>
    <t>Goiás</t>
  </si>
  <si>
    <t>Total Café Arábica</t>
  </si>
  <si>
    <t>Total Café Arábica Rio Zona</t>
  </si>
  <si>
    <t>Total Café Robusta</t>
  </si>
  <si>
    <t>Total Geral</t>
  </si>
  <si>
    <t>FONTE: CONAB</t>
  </si>
  <si>
    <t>Venda  Contrato  Opção  Café - Vencimento - Nov/2003</t>
  </si>
  <si>
    <t xml:space="preserve">Produção, Exportação e Consumo Mundial de Café </t>
  </si>
  <si>
    <t>(Principais Países Produtores)</t>
  </si>
  <si>
    <t>(Em mil sacas de 60 kg)</t>
  </si>
  <si>
    <t>Produção</t>
  </si>
  <si>
    <t>Exportação</t>
  </si>
  <si>
    <t>Consumo</t>
  </si>
  <si>
    <t>PRODUTIVIDADE</t>
  </si>
  <si>
    <t>SECRETARIA DE PRODUÇÃO E AGROENERGIA - SPAE</t>
  </si>
  <si>
    <t xml:space="preserve">SECRETARIA DE PRODUÇÃO E AGROENERGIA - SPAE </t>
  </si>
  <si>
    <t>Tipo 7 BC</t>
  </si>
  <si>
    <t>(Base Cepea-Esalq)</t>
  </si>
  <si>
    <t>DEPARTAMENTO DO CAFÉ  - DCAF</t>
  </si>
  <si>
    <t>* Conillon</t>
  </si>
  <si>
    <t xml:space="preserve">Tipo 6-Pen.13 </t>
  </si>
  <si>
    <t xml:space="preserve">(Base Cepea-Esalq) </t>
  </si>
  <si>
    <t xml:space="preserve"> Fontes: * CEPEA-ESALQ/BM&amp;F e Boletim do Café - Centro do Comércio de Café do Rio de Janeiro</t>
  </si>
  <si>
    <t>El Salvador</t>
  </si>
  <si>
    <t>Nicaragua</t>
  </si>
  <si>
    <t>Elaborado pela Coordenação Geral de Apoio ao Fundo de Defesa da Economia Cafeeira - CGFUNCAFÉ</t>
  </si>
  <si>
    <t>CEP: 70043-900 - Brasília - DF</t>
  </si>
  <si>
    <t>Fontes: *MAPA/SPAE/CONAB; O.I.C.</t>
  </si>
  <si>
    <t>Fontes: *MDIC/SECEX; O.I.C.</t>
  </si>
  <si>
    <t>Fontes: *ABIC; O.I.C.</t>
  </si>
  <si>
    <t>DEPARTAMENTO DO CAFÉ - DCAF</t>
  </si>
  <si>
    <t>EXPORTAÇÕES BRASILEIRAS DE CAFÉ VERDE</t>
  </si>
  <si>
    <t>Exportações Brasileiras de Café Verde (Secex))</t>
  </si>
  <si>
    <t>VERDE</t>
  </si>
  <si>
    <t>INDICADORES DE DESEMPENHO DA CAFEICULTURA BRASILEIRA</t>
  </si>
  <si>
    <t xml:space="preserve">2.1. Quantidade - milhões/sc </t>
  </si>
  <si>
    <t>2.3. Preço Médio - US$/sc</t>
  </si>
  <si>
    <t>7. Participação do café nas exportações</t>
  </si>
  <si>
    <t>1.2. Produtividade sc/ha</t>
  </si>
  <si>
    <t>2.2. Valor - bilhões/US$</t>
  </si>
  <si>
    <t>NCM: 0901.21.00/0901.22.00</t>
  </si>
  <si>
    <t>Fonte: MDIC/SECEX</t>
  </si>
  <si>
    <t>Fontes: DCAF - CONAB - ABIC - MDIC/SECEX - OIC - CEPEA/ESALQ/BM&amp;F</t>
  </si>
  <si>
    <t>CAFÉS</t>
  </si>
  <si>
    <t>Honduras</t>
  </si>
  <si>
    <t>Francisco Pires Sobrinho</t>
  </si>
  <si>
    <t>Janaína Macedo Freitas</t>
  </si>
  <si>
    <t>Exportações Brasileiras de Café Torrado e Moído (Secex)</t>
  </si>
  <si>
    <t>NCM: 0901.11.10/0901.12.00</t>
  </si>
  <si>
    <t xml:space="preserve">EXPORTAÇÕES BRASILEIRAS DE CAFÉ VERDE </t>
  </si>
  <si>
    <t>CONVÊNIO : MAPA - SPAE / CONAB</t>
  </si>
  <si>
    <t>e-mail: paulo.abreu@agricultura.gov.br</t>
  </si>
  <si>
    <t>Telefone: (61) 3218-2812, 3322-0408</t>
  </si>
  <si>
    <t>PRODUÇÃO FINAL</t>
  </si>
  <si>
    <t xml:space="preserve">8. Preços do café tipo 6, bebida dura, recebidos </t>
  </si>
  <si>
    <t xml:space="preserve">5.1. Financiamentos </t>
  </si>
  <si>
    <t xml:space="preserve">5.2. Publicidade e Promoção dos Cafés do Brasil </t>
  </si>
  <si>
    <t>5. Orçamento aprovado Funcafé - R$ milhões</t>
  </si>
  <si>
    <t>UF /</t>
  </si>
  <si>
    <t>(Mil sacas beneficiadas)</t>
  </si>
  <si>
    <t>1.1. Área em produção - milhões/há</t>
  </si>
  <si>
    <t>Conversão Solúvel em sacas de 60 kg: peso liquido*2,6/60</t>
  </si>
  <si>
    <t>Conversão Torrado e Moído em sacas de 60 kg: peso liquido *1,19/60</t>
  </si>
  <si>
    <t xml:space="preserve">Volume: em saca de 60 kg </t>
  </si>
  <si>
    <t>EXPORTAÇÃO DO AGRONEGÓCIO BRASILEIRO - TOTAL</t>
  </si>
  <si>
    <t>SECRETARIA DE RELAÇÕES INTERNACIONAIS DO AGRONEGÓCIO - SRI</t>
  </si>
  <si>
    <t>DEPARTAMENTO DE PROMOÇÃO INTERNACIONAL DO AGRONEGÓCIO - DPI</t>
  </si>
  <si>
    <t>COORDENAÇÃO GERAL DE ORGANIZAÇÃO PARA EXPORTAÇÃO - CGOE</t>
  </si>
  <si>
    <t>PRINCIPAIS PRODUTOS EXPORTADOS</t>
  </si>
  <si>
    <t>Var.% (a/b)</t>
  </si>
  <si>
    <t>Part. %</t>
  </si>
  <si>
    <t>COMPLEXO SOJA</t>
  </si>
  <si>
    <t>PRODUTOS FLORESTAIS</t>
  </si>
  <si>
    <t>COMPLEXO SUCROALCOOLEIRO</t>
  </si>
  <si>
    <t>CAFÉ VERDE</t>
  </si>
  <si>
    <t>CAFÉ SOLÚVEL</t>
  </si>
  <si>
    <t>FUMO E SEUS PRODUTOS</t>
  </si>
  <si>
    <t>FIBRAS E PRODUTOS TÊXTEIS</t>
  </si>
  <si>
    <t>DEMAIS PRODUTOS</t>
  </si>
  <si>
    <t>TOTAL:</t>
  </si>
  <si>
    <t>US$ MIL - (a)</t>
  </si>
  <si>
    <t>US$ MIL - (b)</t>
  </si>
  <si>
    <t>Conversão Verde em sacas de 60 kg: peso liquido/60</t>
  </si>
  <si>
    <t>Esplanada dos Ministérios, Bloco "D", 7º andar sala 744</t>
  </si>
  <si>
    <t>Vietnan</t>
  </si>
  <si>
    <t>INDICADORES</t>
  </si>
  <si>
    <t>EM FORMAÇÃO</t>
  </si>
  <si>
    <r>
      <t xml:space="preserve">1. Produção - milhões/sc </t>
    </r>
    <r>
      <rPr>
        <b/>
        <vertAlign val="superscript"/>
        <sz val="14"/>
        <rFont val="Arial"/>
        <family val="2"/>
      </rPr>
      <t>(1)</t>
    </r>
  </si>
  <si>
    <r>
      <t>do agronegócio (em US$) (%)</t>
    </r>
    <r>
      <rPr>
        <b/>
        <vertAlign val="superscript"/>
        <sz val="14"/>
        <rFont val="Arial"/>
        <family val="2"/>
      </rPr>
      <t xml:space="preserve"> (2)</t>
    </r>
  </si>
  <si>
    <r>
      <t>pelos produtores, base CEPEA/ESALQ (R$/sc)</t>
    </r>
    <r>
      <rPr>
        <b/>
        <vertAlign val="superscript"/>
        <sz val="14"/>
        <rFont val="Arial"/>
        <family val="2"/>
      </rPr>
      <t xml:space="preserve"> (2)</t>
    </r>
  </si>
  <si>
    <r>
      <t>relação às exportações mundiais (em sc) (%)</t>
    </r>
    <r>
      <rPr>
        <b/>
        <vertAlign val="superscript"/>
        <sz val="14"/>
        <rFont val="Arial"/>
        <family val="2"/>
      </rPr>
      <t xml:space="preserve"> (4)</t>
    </r>
  </si>
  <si>
    <t>3.1. Consumo per capita - kg/habitante ano</t>
  </si>
  <si>
    <r>
      <t>3.</t>
    </r>
    <r>
      <rPr>
        <b/>
        <sz val="13"/>
        <rFont val="Arial"/>
        <family val="2"/>
      </rPr>
      <t xml:space="preserve"> Consumo interno de café T&amp;M e Solúvel - milhões/sc </t>
    </r>
    <r>
      <rPr>
        <b/>
        <vertAlign val="superscript"/>
        <sz val="13"/>
        <rFont val="Arial"/>
        <family val="2"/>
      </rPr>
      <t>(3)</t>
    </r>
  </si>
  <si>
    <t>FRUTAS (INCLUI NOZES E CASTANHAS)</t>
  </si>
  <si>
    <t>Getulio Akio Shinkawa</t>
  </si>
  <si>
    <t>Antonio Augusto Ribeiro Vaz Costa</t>
  </si>
  <si>
    <t>Coordenador: Marconni Sobreira</t>
  </si>
  <si>
    <t>Eduardo Chacur</t>
  </si>
  <si>
    <t>NCM: 2101.11.90/2101.12.00</t>
  </si>
  <si>
    <t>2009</t>
  </si>
  <si>
    <t xml:space="preserve">EXPORTAÇÕES BRASILEIRAS DE OUTROS EXTRATOS, ESSENCIAIS, PREPARS, CONCENTRADOS DE CAFÉ </t>
  </si>
  <si>
    <t>OUTROS EXTRATOS, ESSENCIAIS, CONCENTRADOS</t>
  </si>
  <si>
    <t>Conversão Outs.Estratos, Essenciais em sacas de 60 kg: peso liquido*2,6/60</t>
  </si>
  <si>
    <t>OUTROS EXTRATOS</t>
  </si>
  <si>
    <r>
      <t xml:space="preserve">2. Exportação - Verde, solúvel, extratos e torrado </t>
    </r>
    <r>
      <rPr>
        <b/>
        <vertAlign val="superscript"/>
        <sz val="14"/>
        <rFont val="Arial"/>
        <family val="2"/>
      </rPr>
      <t>(2)</t>
    </r>
  </si>
  <si>
    <t>CARNES</t>
  </si>
  <si>
    <t>COUROS, PRODUTOS DE COURO E PELETERIA</t>
  </si>
  <si>
    <t>CEREAIS, FARINHAS E PREPARAÇÕES</t>
  </si>
  <si>
    <t>2010</t>
  </si>
  <si>
    <t>Elaboração: MAPA/SPAE/DCAF</t>
  </si>
  <si>
    <t>Amanda Martins de Lima</t>
  </si>
  <si>
    <t xml:space="preserve">EXPORTAÇÕES BRASILEIRAS DE OUTROS EXTRATOS, CONCENTRADOS DE CAFÉ </t>
  </si>
  <si>
    <t>Exportações Brasileiras de Outros Extratos, Concentrado de Café (Secex)</t>
  </si>
  <si>
    <t>Exportações Brasileiras de Cafés - Principais Países Importadores (Secex)</t>
  </si>
  <si>
    <t>Fonte: AgroStat Brasil a partir de dados da SECEX/MDIC</t>
  </si>
  <si>
    <t xml:space="preserve">Produção, Exportação e Consumo Mundial de Café (RANKING) </t>
  </si>
  <si>
    <t>2011</t>
  </si>
  <si>
    <t>SAFRA  2012</t>
  </si>
  <si>
    <t xml:space="preserve">  - Cerrado</t>
  </si>
  <si>
    <t xml:space="preserve">  - Planalto</t>
  </si>
  <si>
    <t xml:space="preserve">  - Atlântico</t>
  </si>
  <si>
    <t>Exportação do Agronegócio Brasileiro - Principais Produtos - Ranking</t>
  </si>
  <si>
    <t>Importações Brasileiras de Cafés (Secex)</t>
  </si>
  <si>
    <t>IMPORTAÇÕES BRASILEIRAS DE CAFÉS</t>
  </si>
  <si>
    <t>US$ (FOB)</t>
  </si>
  <si>
    <t>SC/60 kg</t>
  </si>
  <si>
    <t>CASCAS, PELÍCULAS DE CAFÉ E SUCEDANEOS</t>
  </si>
  <si>
    <t>EXPORTAÇÕES BRASILEIRAS DE CAFÉS</t>
  </si>
  <si>
    <t xml:space="preserve">CASCAS, PELÍCULAS DE CAFÉ </t>
  </si>
  <si>
    <t>CACAU E SEUS PPRODUTOS</t>
  </si>
  <si>
    <t>BEBIDAS</t>
  </si>
  <si>
    <t xml:space="preserve">Cotação Mensal dos Preços de Cafés Recebidos pelos produtores  </t>
  </si>
  <si>
    <t xml:space="preserve">Indicadores de Desempenho da Cafeicultura Brasileira - 2002 a 2013  </t>
  </si>
  <si>
    <t>Sul e Centro-Oeste</t>
  </si>
  <si>
    <t>Triângulo, Alto Paranaiba e Noroeste</t>
  </si>
  <si>
    <t>Norte, Jequitinhonha e Mucuri</t>
  </si>
  <si>
    <t>TORRADO &amp; MOÍDO</t>
  </si>
  <si>
    <t>EXPORTAÇÕES BRASILEIRAS DE CAFÉ TORRADO &amp; MOÍDO</t>
  </si>
  <si>
    <t>CAFÉ TORRADO &amp; MOÍDO</t>
  </si>
  <si>
    <t>TORRADO E MOÍDO</t>
  </si>
  <si>
    <t xml:space="preserve">  ALEMANHA </t>
  </si>
  <si>
    <t xml:space="preserve">  ESTADOS UNIDOS </t>
  </si>
  <si>
    <t xml:space="preserve">  JAPAO </t>
  </si>
  <si>
    <t xml:space="preserve">  ITALIA </t>
  </si>
  <si>
    <t xml:space="preserve">  BELGICA </t>
  </si>
  <si>
    <t xml:space="preserve">  ESPANHA </t>
  </si>
  <si>
    <t xml:space="preserve">  FRANCA </t>
  </si>
  <si>
    <t xml:space="preserve">  SUECIA </t>
  </si>
  <si>
    <t xml:space="preserve">  CANADA </t>
  </si>
  <si>
    <t xml:space="preserve">  FINLANDIA </t>
  </si>
  <si>
    <t xml:space="preserve">  TURQUIA </t>
  </si>
  <si>
    <t xml:space="preserve">  REINO UNIDO </t>
  </si>
  <si>
    <t xml:space="preserve">  RUSSIA,FEDDA </t>
  </si>
  <si>
    <t xml:space="preserve">  COREIA,REPSUL </t>
  </si>
  <si>
    <t xml:space="preserve">  UCRANIA </t>
  </si>
  <si>
    <t xml:space="preserve">  ARGENTINA </t>
  </si>
  <si>
    <t xml:space="preserve">  ARABIA SAUDITA </t>
  </si>
  <si>
    <t xml:space="preserve">  HUNGRIA </t>
  </si>
  <si>
    <t xml:space="preserve">  CHILE </t>
  </si>
  <si>
    <t xml:space="preserve">  PARAGUAI </t>
  </si>
  <si>
    <t xml:space="preserve">  URUGUAI </t>
  </si>
  <si>
    <t xml:space="preserve">  BOLIVIA </t>
  </si>
  <si>
    <t xml:space="preserve">  MEXICO </t>
  </si>
  <si>
    <t>Fax:         (61) 3322-0337</t>
  </si>
  <si>
    <t xml:space="preserve">   OUTROS</t>
  </si>
  <si>
    <t>Ministro: ANTÔNIO EUSTÁQUIO ANDRADE FERREIRA</t>
  </si>
  <si>
    <t xml:space="preserve">  MALASIA </t>
  </si>
  <si>
    <t xml:space="preserve">  TAIWAN FORMOSA </t>
  </si>
  <si>
    <t>CASCAS, PELÍCULAS</t>
  </si>
  <si>
    <t xml:space="preserve">  CINGAPURA </t>
  </si>
  <si>
    <t xml:space="preserve">  IRLANDA </t>
  </si>
  <si>
    <t>Secretário-Executivo: JOSÉ GERARDO FONTELLES</t>
  </si>
  <si>
    <t xml:space="preserve">Zona da Mata, Rio Doce    e Central </t>
  </si>
  <si>
    <t>SAFRA  2013</t>
  </si>
  <si>
    <t>6. Participação das exportações brasileiras de cafés em</t>
  </si>
  <si>
    <t xml:space="preserve">  ESLOVENIA,REP </t>
  </si>
  <si>
    <t>Diretor do DCAF: JANIO ZEFERINO DA SILVA</t>
  </si>
  <si>
    <t>Uganda</t>
  </si>
  <si>
    <t>2012</t>
  </si>
  <si>
    <t>Costa Rica</t>
  </si>
  <si>
    <t>Consumo Interno Mundial</t>
  </si>
  <si>
    <t>PESCADOS</t>
  </si>
  <si>
    <t>ANIMAIS VIVOS (EXCETO PESCADOS)</t>
  </si>
  <si>
    <t>http://www.agricultura.gov.br/vegetal/estatisticas</t>
  </si>
  <si>
    <t>Selecione: Café</t>
  </si>
  <si>
    <t>Secretário da SPAE: JOÃO ALBERTO PAIXÃO LAGES</t>
  </si>
  <si>
    <t>4. Estoques Públicos: Funcafé e Conab - milhões/sc</t>
  </si>
  <si>
    <t>SUCOS (INCLUI NOZES E CASTANHAS)</t>
  </si>
  <si>
    <t>CHÁ, MATE E ESPECIARIAS</t>
  </si>
  <si>
    <t>QUARTO LEVANTAMENTO</t>
  </si>
  <si>
    <t>*2013</t>
  </si>
  <si>
    <t>*Estimativas</t>
  </si>
  <si>
    <t xml:space="preserve">  LIBANO </t>
  </si>
  <si>
    <t xml:space="preserve"> - Janeiro/2014 - </t>
  </si>
  <si>
    <t>ANO 15º.</t>
  </si>
  <si>
    <t xml:space="preserve">CAFÉ - BENEFICIADO     </t>
  </si>
  <si>
    <t xml:space="preserve">SAFRA  2014      </t>
  </si>
  <si>
    <t xml:space="preserve">  PREVISÃO INICIAL DE PRODUÇÃO</t>
  </si>
  <si>
    <t>PRODUÇÃO (Mil sacas beneficiadas)</t>
  </si>
  <si>
    <t>INFER.</t>
  </si>
  <si>
    <t>SUPER.</t>
  </si>
  <si>
    <t>CAFÉ - Média Mensal dos Preços Recebidos pelos Produtores - 2013/2014</t>
  </si>
  <si>
    <t xml:space="preserve">Tipo C Interno 500 </t>
  </si>
  <si>
    <t xml:space="preserve"> Tipo C Interno 500 </t>
  </si>
  <si>
    <t>Safra Produção Final - 2013 - 2012</t>
  </si>
  <si>
    <t>Previsão de Safra - 2014</t>
  </si>
  <si>
    <t>2003 a 2014</t>
  </si>
  <si>
    <t>(1) 2014 com base no 1º Levantamento de Safra da CONAB - Janeiro/14</t>
  </si>
  <si>
    <t xml:space="preserve">(2) 2014 - De Janeiro </t>
  </si>
  <si>
    <t>(3) 2014 - Estimativa</t>
  </si>
  <si>
    <t xml:space="preserve">(4) 2014 - De Janeiro </t>
  </si>
  <si>
    <t>Jan/2014</t>
  </si>
  <si>
    <t>RANKING POR VALORES DE 2014</t>
  </si>
  <si>
    <t>(14/13)</t>
  </si>
  <si>
    <t>ESTOQUES PRIVADOS E PÚBLICOS DE CAFÉ NO BRASIL</t>
  </si>
  <si>
    <t>ANO</t>
  </si>
  <si>
    <t>ESTOQUES PRIVADOS</t>
  </si>
  <si>
    <t>TOTAL GERAL</t>
  </si>
  <si>
    <t>Naturais</t>
  </si>
  <si>
    <t>Robustas</t>
  </si>
  <si>
    <t>Total</t>
  </si>
  <si>
    <t>DCAF</t>
  </si>
  <si>
    <t>CONAB</t>
  </si>
  <si>
    <t>Fontes: CONAB</t>
  </si>
  <si>
    <t>PÚBLICOS</t>
  </si>
  <si>
    <t>Estoques privados realizados com base no levantamento efetuado pela CONAB em 31.03.</t>
  </si>
  <si>
    <t xml:space="preserve">COMPANHIA NACIONAL DE ABASTECIMENTO </t>
  </si>
  <si>
    <t>5.3. Pesquisa Cafeeira</t>
  </si>
  <si>
    <t>2013</t>
  </si>
  <si>
    <t xml:space="preserve">  SERVIA </t>
  </si>
  <si>
    <t xml:space="preserve">  EMIRARABES UN </t>
  </si>
  <si>
    <t xml:space="preserve">  EQUADOR </t>
  </si>
  <si>
    <t xml:space="preserve">  NICARAGUA </t>
  </si>
  <si>
    <t xml:space="preserve">  GUINE EQUATORIAL </t>
  </si>
  <si>
    <t xml:space="preserve">  ANGOLA </t>
  </si>
  <si>
    <t xml:space="preserve">  POLONIA </t>
  </si>
  <si>
    <t>Estoques Privados e Públicos de Café no Brasil</t>
  </si>
  <si>
    <t>Jan/2013</t>
  </si>
</sst>
</file>

<file path=xl/styles.xml><?xml version="1.0" encoding="utf-8"?>
<styleSheet xmlns="http://schemas.openxmlformats.org/spreadsheetml/2006/main">
  <numFmts count="4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_);_(&quot;R$ &quot;* \(#,##0\);_(&quot;R$ &quot;* &quot;-&quot;_);_(@_)"/>
    <numFmt numFmtId="165" formatCode="_(* #,##0_);_(* \(#,##0\);_(* &quot;-&quot;_);_(@_)"/>
    <numFmt numFmtId="166" formatCode="_(&quot;R$ &quot;* #,##0.00_);_(&quot;R$ &quot;* \(#,##0.00\);_(&quot;R$ &quot;* &quot;-&quot;??_);_(@_)"/>
    <numFmt numFmtId="167" formatCode="_(* #,##0.00_);_(* \(#,##0.00\);_(* &quot;-&quot;??_);_(@_)"/>
    <numFmt numFmtId="168" formatCode="0.0"/>
    <numFmt numFmtId="169" formatCode="_(* #,##0_);_(* \(#,##0\);_(* &quot;-&quot;??_);_(@_)"/>
    <numFmt numFmtId="170" formatCode="0.0%"/>
    <numFmt numFmtId="171" formatCode="#,##0;[Red]\-#,##0;_(* &quot;---&quot;_);_(@_)"/>
    <numFmt numFmtId="172" formatCode="_(* #,##0.0_);_(* \(#,##0.0\);_(* &quot;-&quot;??_);_(@_)"/>
    <numFmt numFmtId="173" formatCode="_(* #,##0_);_(* \(#,##0\);_(* \-_);_(@_)"/>
    <numFmt numFmtId="174" formatCode="_(* #,##0.0000000_);_(* \(#,##0.0000000\);_(* &quot;-&quot;_);_(@_)"/>
    <numFmt numFmtId="175" formatCode="#,##0.000;[Red]\-#,##0.000;_(* &quot;---&quot;_);_(@_)"/>
    <numFmt numFmtId="176" formatCode="_(* #,##0.0000_);_(* \(#,##0.0000\);_(* &quot;-&quot;??_);_(@_)"/>
    <numFmt numFmtId="177" formatCode="0.000"/>
    <numFmt numFmtId="178" formatCode="0.0000"/>
    <numFmt numFmtId="179" formatCode="_-* #,##0_-;\-* #,##0_-;_-* &quot;-&quot;??_-;_-@_-"/>
    <numFmt numFmtId="180" formatCode="_(&quot;R$&quot;* #,##0_);_(&quot;R$&quot;* \(#,##0\);_(&quot;R$&quot;* &quot;-&quot;_);_(@_)"/>
    <numFmt numFmtId="181" formatCode="_(&quot;R$&quot;* #,##0.00_);_(&quot;R$&quot;* \(#,##0.00\);_(&quot;R$&quot;* &quot;-&quot;??_);_(@_)"/>
    <numFmt numFmtId="182" formatCode="#,##0.0"/>
    <numFmt numFmtId="183" formatCode="_(* #,##0.0_);_(* \(#,##0.0\);_(* &quot;-&quot;_);_(@_)"/>
    <numFmt numFmtId="184" formatCode="_(* #,##0.0_);_(* \(#,##0.0\);_(* \-_);_(@_)"/>
    <numFmt numFmtId="185" formatCode="_(* #,##0.00_);_(* \(#,##0.00\);_(* \-_);_(@_)"/>
    <numFmt numFmtId="186" formatCode="_-* #,##0.0_-;\-* #,##0.0_-;_-* &quot;-&quot;?_-;_-@_-"/>
    <numFmt numFmtId="187" formatCode="#,##0.0_ ;\-#,##0.0\ "/>
    <numFmt numFmtId="188" formatCode="_(&quot;Cr$&quot;* #,##0_);_(&quot;Cr$&quot;* \(#,##0\);_(&quot;Cr$&quot;* &quot;-&quot;_);_(@_)"/>
    <numFmt numFmtId="189" formatCode="_(&quot;Cr$&quot;* #,##0.00_);_(&quot;Cr$&quot;* \(#,##0.00\);_(&quot;Cr$&quot;* &quot;-&quot;??_);_(@_)"/>
    <numFmt numFmtId="190" formatCode="&quot;Sim&quot;;&quot;Sim&quot;;&quot;Não&quot;"/>
    <numFmt numFmtId="191" formatCode="&quot;Verdadeiro&quot;;&quot;Verdadeiro&quot;;&quot;Falso&quot;"/>
    <numFmt numFmtId="192" formatCode="&quot;Ativar&quot;;&quot;Ativar&quot;;&quot;Desativar&quot;"/>
    <numFmt numFmtId="193" formatCode="[$€-2]\ #,##0.00_);[Red]\([$€-2]\ #,##0.00\)"/>
    <numFmt numFmtId="194" formatCode="#,##0.00_ ;\-#,##0.00\ "/>
    <numFmt numFmtId="195" formatCode="_-&quot;£&quot;* #,##0_-;\-&quot;£&quot;* #,##0_-;_-&quot;£&quot;* &quot;-&quot;_-;_-@_-"/>
    <numFmt numFmtId="196" formatCode="_-&quot;£&quot;* #,##0.00_-;\-&quot;£&quot;* #,##0.00_-;_-&quot;£&quot;* &quot;-&quot;??_-;_-@_-"/>
  </numFmts>
  <fonts count="73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12"/>
      <name val="Arial"/>
      <family val="2"/>
    </font>
    <font>
      <u val="single"/>
      <sz val="7.5"/>
      <color indexed="12"/>
      <name val="Arial"/>
      <family val="0"/>
    </font>
    <font>
      <b/>
      <sz val="8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u val="single"/>
      <sz val="10"/>
      <name val="Arial"/>
      <family val="2"/>
    </font>
    <font>
      <u val="single"/>
      <sz val="10"/>
      <color indexed="36"/>
      <name val="Arial"/>
      <family val="0"/>
    </font>
    <font>
      <b/>
      <sz val="15"/>
      <name val="Arial"/>
      <family val="2"/>
    </font>
    <font>
      <b/>
      <sz val="16"/>
      <color indexed="10"/>
      <name val="Arial Black"/>
      <family val="2"/>
    </font>
    <font>
      <b/>
      <sz val="11"/>
      <color indexed="8"/>
      <name val="Arial"/>
      <family val="2"/>
    </font>
    <font>
      <b/>
      <u val="single"/>
      <sz val="16"/>
      <name val="Arial"/>
      <family val="2"/>
    </font>
    <font>
      <sz val="12"/>
      <color indexed="8"/>
      <name val="Arial"/>
      <family val="2"/>
    </font>
    <font>
      <b/>
      <sz val="14"/>
      <color indexed="12"/>
      <name val="Arial"/>
      <family val="2"/>
    </font>
    <font>
      <b/>
      <sz val="10"/>
      <name val="Copperplate Gothic Bold"/>
      <family val="0"/>
    </font>
    <font>
      <b/>
      <u val="single"/>
      <sz val="12"/>
      <name val="Arial"/>
      <family val="2"/>
    </font>
    <font>
      <b/>
      <sz val="13"/>
      <color indexed="12"/>
      <name val="Arial"/>
      <family val="2"/>
    </font>
    <font>
      <b/>
      <i/>
      <sz val="13"/>
      <name val="Arial"/>
      <family val="2"/>
    </font>
    <font>
      <sz val="14"/>
      <name val="Arial"/>
      <family val="2"/>
    </font>
    <font>
      <b/>
      <vertAlign val="superscript"/>
      <sz val="14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b/>
      <u val="single"/>
      <sz val="14"/>
      <name val="Arial"/>
      <family val="2"/>
    </font>
    <font>
      <b/>
      <sz val="7.5"/>
      <name val="Arial"/>
      <family val="2"/>
    </font>
    <font>
      <b/>
      <sz val="14"/>
      <color indexed="10"/>
      <name val="Arial"/>
      <family val="2"/>
    </font>
    <font>
      <b/>
      <sz val="16"/>
      <color indexed="10"/>
      <name val="Arial"/>
      <family val="2"/>
    </font>
    <font>
      <u val="single"/>
      <sz val="10"/>
      <color indexed="12"/>
      <name val="Arial"/>
      <family val="0"/>
    </font>
    <font>
      <b/>
      <vertAlign val="superscript"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6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u val="single"/>
      <sz val="8"/>
      <name val="Arial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8"/>
      <color indexed="8"/>
      <name val="Arial"/>
      <family val="0"/>
    </font>
    <font>
      <sz val="7.35"/>
      <color indexed="8"/>
      <name val="Arial"/>
      <family val="0"/>
    </font>
    <font>
      <u val="single"/>
      <sz val="12"/>
      <color indexed="12"/>
      <name val="Arial"/>
      <family val="0"/>
    </font>
    <font>
      <b/>
      <sz val="10"/>
      <color indexed="42"/>
      <name val="Arial"/>
      <family val="2"/>
    </font>
    <font>
      <b/>
      <sz val="8"/>
      <color indexed="8"/>
      <name val="Arial"/>
      <family val="0"/>
    </font>
    <font>
      <b/>
      <sz val="10"/>
      <color indexed="8"/>
      <name val="Arial"/>
      <family val="0"/>
    </font>
    <font>
      <sz val="5.75"/>
      <color indexed="8"/>
      <name val="Arial"/>
      <family val="0"/>
    </font>
    <font>
      <b/>
      <sz val="5.75"/>
      <color indexed="8"/>
      <name val="Arial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Gray">
        <fgColor indexed="42"/>
      </patternFill>
    </fill>
    <fill>
      <patternFill patternType="lightGray">
        <fgColor indexed="50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dashDotDot"/>
      <top>
        <color indexed="63"/>
      </top>
      <bottom>
        <color indexed="63"/>
      </bottom>
    </border>
    <border>
      <left style="dashDotDot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ashDotDot"/>
      <right>
        <color indexed="63"/>
      </right>
      <top style="dashDotDot"/>
      <bottom>
        <color indexed="63"/>
      </bottom>
    </border>
    <border>
      <left>
        <color indexed="63"/>
      </left>
      <right>
        <color indexed="63"/>
      </right>
      <top style="dashDotDot"/>
      <bottom>
        <color indexed="63"/>
      </bottom>
    </border>
    <border>
      <left>
        <color indexed="63"/>
      </left>
      <right style="dashDotDot"/>
      <top style="dashDotDot"/>
      <bottom>
        <color indexed="63"/>
      </bottom>
    </border>
    <border>
      <left style="dashDotDot"/>
      <right>
        <color indexed="63"/>
      </right>
      <top>
        <color indexed="63"/>
      </top>
      <bottom style="dashDotDot"/>
    </border>
    <border>
      <left>
        <color indexed="63"/>
      </left>
      <right>
        <color indexed="63"/>
      </right>
      <top>
        <color indexed="63"/>
      </top>
      <bottom style="dashDotDot"/>
    </border>
    <border>
      <left>
        <color indexed="63"/>
      </left>
      <right style="dashDotDot"/>
      <top>
        <color indexed="63"/>
      </top>
      <bottom style="dashDotDot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9" borderId="0" applyNumberFormat="0" applyBorder="0" applyAlignment="0" applyProtection="0"/>
    <xf numFmtId="0" fontId="45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1" fillId="20" borderId="1" applyNumberFormat="0" applyAlignment="0" applyProtection="0"/>
    <xf numFmtId="0" fontId="41" fillId="20" borderId="1" applyNumberFormat="0" applyAlignment="0" applyProtection="0"/>
    <xf numFmtId="0" fontId="41" fillId="20" borderId="1" applyNumberFormat="0" applyAlignment="0" applyProtection="0"/>
    <xf numFmtId="0" fontId="42" fillId="21" borderId="2" applyNumberFormat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2" fillId="21" borderId="2" applyNumberFormat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9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4" fillId="7" borderId="1" applyNumberFormat="0" applyAlignment="0" applyProtection="0"/>
    <xf numFmtId="0" fontId="43" fillId="0" borderId="3" applyNumberFormat="0" applyFill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0" fillId="0" borderId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38" fillId="23" borderId="7" applyNumberFormat="0" applyFont="0" applyAlignment="0" applyProtection="0"/>
    <xf numFmtId="0" fontId="47" fillId="20" borderId="8" applyNumberFormat="0" applyAlignment="0" applyProtection="0"/>
    <xf numFmtId="9" fontId="0" fillId="0" borderId="0" applyFont="0" applyFill="0" applyBorder="0" applyAlignment="0" applyProtection="0"/>
    <xf numFmtId="0" fontId="47" fillId="20" borderId="8" applyNumberFormat="0" applyAlignment="0" applyProtection="0"/>
    <xf numFmtId="0" fontId="47" fillId="20" borderId="8" applyNumberFormat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167" fontId="0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550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5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6" fillId="0" borderId="11" xfId="0" applyFont="1" applyBorder="1" applyAlignment="1">
      <alignment horizontal="center"/>
    </xf>
    <xf numFmtId="0" fontId="18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0" fillId="0" borderId="0" xfId="122">
      <alignment/>
      <protection/>
    </xf>
    <xf numFmtId="0" fontId="21" fillId="4" borderId="0" xfId="122" applyFont="1" applyFill="1" applyBorder="1" applyAlignment="1">
      <alignment horizontal="center" vertical="center"/>
      <protection/>
    </xf>
    <xf numFmtId="0" fontId="22" fillId="0" borderId="0" xfId="0" applyFont="1" applyBorder="1" applyAlignment="1">
      <alignment vertical="center"/>
    </xf>
    <xf numFmtId="0" fontId="0" fillId="0" borderId="0" xfId="122" applyFill="1" applyBorder="1" applyAlignment="1">
      <alignment vertical="center"/>
      <protection/>
    </xf>
    <xf numFmtId="0" fontId="0" fillId="0" borderId="0" xfId="122" applyAlignment="1">
      <alignment vertical="center"/>
      <protection/>
    </xf>
    <xf numFmtId="0" fontId="22" fillId="0" borderId="0" xfId="0" applyFont="1" applyBorder="1" applyAlignment="1">
      <alignment horizontal="center" vertical="center"/>
    </xf>
    <xf numFmtId="0" fontId="0" fillId="24" borderId="0" xfId="122" applyFill="1" applyBorder="1" applyAlignment="1">
      <alignment vertical="center"/>
      <protection/>
    </xf>
    <xf numFmtId="0" fontId="21" fillId="24" borderId="0" xfId="122" applyFont="1" applyFill="1" applyBorder="1" applyAlignment="1">
      <alignment horizontal="center" vertical="center"/>
      <protection/>
    </xf>
    <xf numFmtId="0" fontId="22" fillId="0" borderId="0" xfId="0" applyFont="1" applyAlignment="1">
      <alignment vertical="center"/>
    </xf>
    <xf numFmtId="0" fontId="23" fillId="24" borderId="0" xfId="122" applyFont="1" applyFill="1" applyBorder="1" applyAlignment="1">
      <alignment horizontal="center" vertical="center"/>
      <protection/>
    </xf>
    <xf numFmtId="0" fontId="6" fillId="0" borderId="0" xfId="122" applyFont="1">
      <alignment/>
      <protection/>
    </xf>
    <xf numFmtId="0" fontId="6" fillId="0" borderId="0" xfId="0" applyFont="1" applyFill="1" applyAlignment="1">
      <alignment/>
    </xf>
    <xf numFmtId="169" fontId="4" fillId="0" borderId="0" xfId="156" applyNumberFormat="1" applyFont="1" applyFill="1" applyBorder="1" applyAlignment="1">
      <alignment horizontal="center" vertical="center"/>
    </xf>
    <xf numFmtId="167" fontId="4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" fontId="4" fillId="0" borderId="0" xfId="0" applyNumberFormat="1" applyFont="1" applyAlignment="1">
      <alignment horizontal="center"/>
    </xf>
    <xf numFmtId="1" fontId="0" fillId="0" borderId="0" xfId="0" applyNumberFormat="1" applyFont="1" applyAlignment="1">
      <alignment/>
    </xf>
    <xf numFmtId="0" fontId="0" fillId="20" borderId="12" xfId="0" applyFont="1" applyFill="1" applyBorder="1" applyAlignment="1">
      <alignment horizontal="centerContinuous"/>
    </xf>
    <xf numFmtId="0" fontId="0" fillId="20" borderId="0" xfId="0" applyFont="1" applyFill="1" applyBorder="1" applyAlignment="1">
      <alignment/>
    </xf>
    <xf numFmtId="167" fontId="0" fillId="0" borderId="0" xfId="156" applyFont="1" applyAlignment="1">
      <alignment horizontal="center"/>
    </xf>
    <xf numFmtId="0" fontId="0" fillId="23" borderId="13" xfId="0" applyFont="1" applyFill="1" applyBorder="1" applyAlignment="1">
      <alignment/>
    </xf>
    <xf numFmtId="3" fontId="0" fillId="23" borderId="14" xfId="0" applyNumberFormat="1" applyFont="1" applyFill="1" applyBorder="1" applyAlignment="1">
      <alignment horizontal="right"/>
    </xf>
    <xf numFmtId="3" fontId="0" fillId="23" borderId="15" xfId="0" applyNumberFormat="1" applyFont="1" applyFill="1" applyBorder="1" applyAlignment="1">
      <alignment horizontal="right"/>
    </xf>
    <xf numFmtId="167" fontId="0" fillId="23" borderId="16" xfId="156" applyFont="1" applyFill="1" applyBorder="1" applyAlignment="1">
      <alignment horizontal="center"/>
    </xf>
    <xf numFmtId="3" fontId="0" fillId="23" borderId="17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0" fillId="23" borderId="14" xfId="0" applyFont="1" applyFill="1" applyBorder="1" applyAlignment="1">
      <alignment/>
    </xf>
    <xf numFmtId="0" fontId="0" fillId="0" borderId="18" xfId="0" applyFont="1" applyBorder="1" applyAlignment="1">
      <alignment/>
    </xf>
    <xf numFmtId="167" fontId="6" fillId="0" borderId="0" xfId="0" applyNumberFormat="1" applyFont="1" applyFill="1" applyAlignment="1">
      <alignment/>
    </xf>
    <xf numFmtId="0" fontId="26" fillId="0" borderId="19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9" fillId="0" borderId="11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25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13" fillId="0" borderId="25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4" borderId="26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vertical="center" wrapText="1"/>
    </xf>
    <xf numFmtId="0" fontId="1" fillId="4" borderId="29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 wrapText="1"/>
    </xf>
    <xf numFmtId="0" fontId="13" fillId="4" borderId="13" xfId="0" applyFont="1" applyFill="1" applyBorder="1" applyAlignment="1">
      <alignment horizontal="center" vertical="center" wrapText="1"/>
    </xf>
    <xf numFmtId="0" fontId="13" fillId="4" borderId="30" xfId="0" applyFont="1" applyFill="1" applyBorder="1" applyAlignment="1">
      <alignment horizontal="center" vertical="center" wrapText="1"/>
    </xf>
    <xf numFmtId="3" fontId="1" fillId="0" borderId="16" xfId="0" applyNumberFormat="1" applyFont="1" applyBorder="1" applyAlignment="1">
      <alignment vertical="center"/>
    </xf>
    <xf numFmtId="3" fontId="1" fillId="0" borderId="13" xfId="0" applyNumberFormat="1" applyFont="1" applyFill="1" applyBorder="1" applyAlignment="1">
      <alignment horizontal="right" vertical="center"/>
    </xf>
    <xf numFmtId="4" fontId="1" fillId="0" borderId="30" xfId="0" applyNumberFormat="1" applyFont="1" applyFill="1" applyBorder="1" applyAlignment="1">
      <alignment horizontal="right" vertical="center"/>
    </xf>
    <xf numFmtId="3" fontId="1" fillId="0" borderId="13" xfId="0" applyNumberFormat="1" applyFont="1" applyBorder="1" applyAlignment="1">
      <alignment vertical="center"/>
    </xf>
    <xf numFmtId="4" fontId="1" fillId="0" borderId="13" xfId="0" applyNumberFormat="1" applyFont="1" applyBorder="1" applyAlignment="1">
      <alignment vertical="center"/>
    </xf>
    <xf numFmtId="4" fontId="1" fillId="0" borderId="30" xfId="0" applyNumberFormat="1" applyFont="1" applyBorder="1" applyAlignment="1">
      <alignment vertical="center"/>
    </xf>
    <xf numFmtId="3" fontId="1" fillId="0" borderId="27" xfId="0" applyNumberFormat="1" applyFont="1" applyBorder="1" applyAlignment="1">
      <alignment vertical="center"/>
    </xf>
    <xf numFmtId="3" fontId="1" fillId="0" borderId="28" xfId="0" applyNumberFormat="1" applyFont="1" applyFill="1" applyBorder="1" applyAlignment="1">
      <alignment horizontal="right" vertical="center"/>
    </xf>
    <xf numFmtId="4" fontId="1" fillId="0" borderId="28" xfId="0" applyNumberFormat="1" applyFont="1" applyBorder="1" applyAlignment="1">
      <alignment vertical="center"/>
    </xf>
    <xf numFmtId="4" fontId="1" fillId="0" borderId="29" xfId="0" applyNumberFormat="1" applyFont="1" applyBorder="1" applyAlignment="1">
      <alignment vertical="center"/>
    </xf>
    <xf numFmtId="3" fontId="8" fillId="4" borderId="16" xfId="0" applyNumberFormat="1" applyFont="1" applyFill="1" applyBorder="1" applyAlignment="1">
      <alignment vertical="center"/>
    </xf>
    <xf numFmtId="3" fontId="8" fillId="4" borderId="28" xfId="0" applyNumberFormat="1" applyFont="1" applyFill="1" applyBorder="1" applyAlignment="1">
      <alignment horizontal="right" vertical="center"/>
    </xf>
    <xf numFmtId="3" fontId="1" fillId="4" borderId="30" xfId="0" applyNumberFormat="1" applyFont="1" applyFill="1" applyBorder="1" applyAlignment="1">
      <alignment horizontal="right" vertical="center"/>
    </xf>
    <xf numFmtId="3" fontId="8" fillId="4" borderId="13" xfId="0" applyNumberFormat="1" applyFont="1" applyFill="1" applyBorder="1" applyAlignment="1">
      <alignment vertical="center"/>
    </xf>
    <xf numFmtId="4" fontId="8" fillId="4" borderId="13" xfId="0" applyNumberFormat="1" applyFont="1" applyFill="1" applyBorder="1" applyAlignment="1">
      <alignment vertical="center"/>
    </xf>
    <xf numFmtId="4" fontId="8" fillId="4" borderId="29" xfId="0" applyNumberFormat="1" applyFont="1" applyFill="1" applyBorder="1" applyAlignment="1">
      <alignment vertical="center"/>
    </xf>
    <xf numFmtId="4" fontId="8" fillId="4" borderId="30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3" fontId="1" fillId="0" borderId="27" xfId="0" applyNumberFormat="1" applyFont="1" applyFill="1" applyBorder="1" applyAlignment="1">
      <alignment vertical="center"/>
    </xf>
    <xf numFmtId="3" fontId="1" fillId="0" borderId="28" xfId="0" applyNumberFormat="1" applyFont="1" applyFill="1" applyBorder="1" applyAlignment="1">
      <alignment vertical="center"/>
    </xf>
    <xf numFmtId="4" fontId="1" fillId="0" borderId="28" xfId="0" applyNumberFormat="1" applyFont="1" applyFill="1" applyBorder="1" applyAlignment="1">
      <alignment vertical="center"/>
    </xf>
    <xf numFmtId="4" fontId="1" fillId="0" borderId="29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3" fontId="8" fillId="4" borderId="27" xfId="0" applyNumberFormat="1" applyFont="1" applyFill="1" applyBorder="1" applyAlignment="1">
      <alignment vertical="center"/>
    </xf>
    <xf numFmtId="3" fontId="8" fillId="4" borderId="28" xfId="0" applyNumberFormat="1" applyFont="1" applyFill="1" applyBorder="1" applyAlignment="1">
      <alignment vertical="center"/>
    </xf>
    <xf numFmtId="4" fontId="8" fillId="4" borderId="28" xfId="0" applyNumberFormat="1" applyFont="1" applyFill="1" applyBorder="1" applyAlignment="1">
      <alignment vertical="center"/>
    </xf>
    <xf numFmtId="3" fontId="1" fillId="0" borderId="28" xfId="0" applyNumberFormat="1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14" fontId="8" fillId="0" borderId="31" xfId="0" applyNumberFormat="1" applyFont="1" applyFill="1" applyBorder="1" applyAlignment="1">
      <alignment vertical="center"/>
    </xf>
    <xf numFmtId="3" fontId="1" fillId="0" borderId="29" xfId="0" applyNumberFormat="1" applyFont="1" applyFill="1" applyBorder="1" applyAlignment="1">
      <alignment horizontal="right" vertical="center"/>
    </xf>
    <xf numFmtId="3" fontId="8" fillId="4" borderId="32" xfId="0" applyNumberFormat="1" applyFont="1" applyFill="1" applyBorder="1" applyAlignment="1">
      <alignment vertical="center"/>
    </xf>
    <xf numFmtId="3" fontId="8" fillId="4" borderId="33" xfId="0" applyNumberFormat="1" applyFont="1" applyFill="1" applyBorder="1" applyAlignment="1">
      <alignment horizontal="right" vertical="center"/>
    </xf>
    <xf numFmtId="3" fontId="8" fillId="4" borderId="34" xfId="0" applyNumberFormat="1" applyFont="1" applyFill="1" applyBorder="1" applyAlignment="1">
      <alignment vertical="center"/>
    </xf>
    <xf numFmtId="3" fontId="8" fillId="4" borderId="33" xfId="0" applyNumberFormat="1" applyFont="1" applyFill="1" applyBorder="1" applyAlignment="1">
      <alignment vertical="center"/>
    </xf>
    <xf numFmtId="4" fontId="8" fillId="4" borderId="33" xfId="0" applyNumberFormat="1" applyFont="1" applyFill="1" applyBorder="1" applyAlignment="1">
      <alignment vertical="center"/>
    </xf>
    <xf numFmtId="4" fontId="8" fillId="4" borderId="34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" fillId="4" borderId="35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 wrapText="1"/>
    </xf>
    <xf numFmtId="0" fontId="13" fillId="4" borderId="16" xfId="0" applyFont="1" applyFill="1" applyBorder="1" applyAlignment="1">
      <alignment horizontal="center" vertical="center" wrapText="1"/>
    </xf>
    <xf numFmtId="3" fontId="1" fillId="4" borderId="28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2" fillId="4" borderId="12" xfId="0" applyFont="1" applyFill="1" applyBorder="1" applyAlignment="1">
      <alignment horizontal="center" vertical="center"/>
    </xf>
    <xf numFmtId="3" fontId="11" fillId="0" borderId="0" xfId="0" applyNumberFormat="1" applyFont="1" applyAlignment="1">
      <alignment/>
    </xf>
    <xf numFmtId="169" fontId="0" fillId="0" borderId="13" xfId="156" applyNumberFormat="1" applyFont="1" applyBorder="1" applyAlignment="1">
      <alignment/>
    </xf>
    <xf numFmtId="0" fontId="4" fillId="0" borderId="0" xfId="0" applyFont="1" applyAlignment="1">
      <alignment vertical="center"/>
    </xf>
    <xf numFmtId="0" fontId="4" fillId="20" borderId="13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 horizontal="left" vertical="center"/>
    </xf>
    <xf numFmtId="0" fontId="0" fillId="20" borderId="28" xfId="0" applyFont="1" applyFill="1" applyBorder="1" applyAlignment="1">
      <alignment horizontal="center"/>
    </xf>
    <xf numFmtId="0" fontId="4" fillId="0" borderId="36" xfId="0" applyFont="1" applyFill="1" applyBorder="1" applyAlignment="1">
      <alignment/>
    </xf>
    <xf numFmtId="169" fontId="0" fillId="0" borderId="36" xfId="156" applyNumberFormat="1" applyFont="1" applyFill="1" applyBorder="1" applyAlignment="1">
      <alignment/>
    </xf>
    <xf numFmtId="167" fontId="0" fillId="0" borderId="37" xfId="156" applyNumberFormat="1" applyFont="1" applyFill="1" applyBorder="1" applyAlignment="1">
      <alignment/>
    </xf>
    <xf numFmtId="0" fontId="4" fillId="0" borderId="38" xfId="0" applyFont="1" applyFill="1" applyBorder="1" applyAlignment="1">
      <alignment/>
    </xf>
    <xf numFmtId="169" fontId="0" fillId="0" borderId="38" xfId="156" applyNumberFormat="1" applyFont="1" applyFill="1" applyBorder="1" applyAlignment="1">
      <alignment/>
    </xf>
    <xf numFmtId="167" fontId="0" fillId="0" borderId="39" xfId="156" applyNumberFormat="1" applyFont="1" applyFill="1" applyBorder="1" applyAlignment="1">
      <alignment/>
    </xf>
    <xf numFmtId="0" fontId="4" fillId="0" borderId="39" xfId="0" applyFont="1" applyFill="1" applyBorder="1" applyAlignment="1">
      <alignment/>
    </xf>
    <xf numFmtId="0" fontId="4" fillId="0" borderId="40" xfId="0" applyFont="1" applyFill="1" applyBorder="1" applyAlignment="1">
      <alignment/>
    </xf>
    <xf numFmtId="167" fontId="0" fillId="0" borderId="27" xfId="156" applyNumberFormat="1" applyFont="1" applyFill="1" applyBorder="1" applyAlignment="1">
      <alignment/>
    </xf>
    <xf numFmtId="169" fontId="0" fillId="0" borderId="41" xfId="156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167" fontId="0" fillId="23" borderId="15" xfId="156" applyFont="1" applyFill="1" applyBorder="1" applyAlignment="1">
      <alignment horizontal="center"/>
    </xf>
    <xf numFmtId="3" fontId="0" fillId="23" borderId="18" xfId="0" applyNumberFormat="1" applyFont="1" applyFill="1" applyBorder="1" applyAlignment="1">
      <alignment horizontal="right"/>
    </xf>
    <xf numFmtId="3" fontId="0" fillId="23" borderId="41" xfId="0" applyNumberFormat="1" applyFont="1" applyFill="1" applyBorder="1" applyAlignment="1">
      <alignment horizontal="right"/>
    </xf>
    <xf numFmtId="0" fontId="0" fillId="20" borderId="41" xfId="0" applyFont="1" applyFill="1" applyBorder="1" applyAlignment="1">
      <alignment horizontal="centerContinuous"/>
    </xf>
    <xf numFmtId="167" fontId="0" fillId="23" borderId="27" xfId="156" applyFont="1" applyFill="1" applyBorder="1" applyAlignment="1">
      <alignment horizontal="center"/>
    </xf>
    <xf numFmtId="167" fontId="0" fillId="23" borderId="37" xfId="156" applyFont="1" applyFill="1" applyBorder="1" applyAlignment="1">
      <alignment horizontal="center"/>
    </xf>
    <xf numFmtId="3" fontId="0" fillId="23" borderId="36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169" fontId="0" fillId="0" borderId="38" xfId="156" applyNumberFormat="1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" fontId="4" fillId="20" borderId="13" xfId="0" applyNumberFormat="1" applyFont="1" applyFill="1" applyBorder="1" applyAlignment="1">
      <alignment horizontal="center"/>
    </xf>
    <xf numFmtId="3" fontId="4" fillId="20" borderId="13" xfId="0" applyNumberFormat="1" applyFont="1" applyFill="1" applyBorder="1" applyAlignment="1">
      <alignment horizontal="center"/>
    </xf>
    <xf numFmtId="2" fontId="4" fillId="20" borderId="13" xfId="0" applyNumberFormat="1" applyFont="1" applyFill="1" applyBorder="1" applyAlignment="1">
      <alignment horizontal="center"/>
    </xf>
    <xf numFmtId="167" fontId="0" fillId="24" borderId="13" xfId="156" applyNumberFormat="1" applyFont="1" applyFill="1" applyBorder="1" applyAlignment="1" quotePrefix="1">
      <alignment horizontal="right"/>
    </xf>
    <xf numFmtId="4" fontId="0" fillId="0" borderId="13" xfId="0" applyNumberFormat="1" applyFont="1" applyBorder="1" applyAlignment="1">
      <alignment/>
    </xf>
    <xf numFmtId="0" fontId="4" fillId="7" borderId="13" xfId="0" applyFont="1" applyFill="1" applyBorder="1" applyAlignment="1">
      <alignment horizontal="center" vertical="top" wrapText="1"/>
    </xf>
    <xf numFmtId="3" fontId="4" fillId="7" borderId="13" xfId="0" applyNumberFormat="1" applyFont="1" applyFill="1" applyBorder="1" applyAlignment="1">
      <alignment horizontal="right" vertical="top" wrapText="1"/>
    </xf>
    <xf numFmtId="167" fontId="4" fillId="7" borderId="13" xfId="156" applyNumberFormat="1" applyFont="1" applyFill="1" applyBorder="1" applyAlignment="1" quotePrefix="1">
      <alignment horizontal="right"/>
    </xf>
    <xf numFmtId="4" fontId="4" fillId="7" borderId="13" xfId="0" applyNumberFormat="1" applyFont="1" applyFill="1" applyBorder="1" applyAlignment="1">
      <alignment/>
    </xf>
    <xf numFmtId="3" fontId="4" fillId="20" borderId="16" xfId="0" applyNumberFormat="1" applyFont="1" applyFill="1" applyBorder="1" applyAlignment="1">
      <alignment horizontal="center"/>
    </xf>
    <xf numFmtId="0" fontId="4" fillId="20" borderId="28" xfId="0" applyFont="1" applyFill="1" applyBorder="1" applyAlignment="1">
      <alignment horizontal="center"/>
    </xf>
    <xf numFmtId="3" fontId="4" fillId="20" borderId="27" xfId="0" applyNumberFormat="1" applyFont="1" applyFill="1" applyBorder="1" applyAlignment="1">
      <alignment horizontal="center"/>
    </xf>
    <xf numFmtId="3" fontId="4" fillId="20" borderId="28" xfId="0" applyNumberFormat="1" applyFont="1" applyFill="1" applyBorder="1" applyAlignment="1">
      <alignment horizontal="center"/>
    </xf>
    <xf numFmtId="2" fontId="4" fillId="20" borderId="28" xfId="0" applyNumberFormat="1" applyFont="1" applyFill="1" applyBorder="1" applyAlignment="1">
      <alignment horizontal="center"/>
    </xf>
    <xf numFmtId="1" fontId="4" fillId="20" borderId="28" xfId="0" applyNumberFormat="1" applyFont="1" applyFill="1" applyBorder="1" applyAlignment="1">
      <alignment horizontal="center"/>
    </xf>
    <xf numFmtId="0" fontId="0" fillId="24" borderId="28" xfId="0" applyFont="1" applyFill="1" applyBorder="1" applyAlignment="1">
      <alignment/>
    </xf>
    <xf numFmtId="169" fontId="0" fillId="24" borderId="13" xfId="156" applyNumberFormat="1" applyFont="1" applyFill="1" applyBorder="1" applyAlignment="1">
      <alignment/>
    </xf>
    <xf numFmtId="169" fontId="0" fillId="24" borderId="13" xfId="156" applyNumberFormat="1" applyFont="1" applyFill="1" applyBorder="1" applyAlignment="1" quotePrefix="1">
      <alignment horizontal="right"/>
    </xf>
    <xf numFmtId="1" fontId="0" fillId="24" borderId="13" xfId="156" applyNumberFormat="1" applyFont="1" applyFill="1" applyBorder="1" applyAlignment="1" quotePrefix="1">
      <alignment horizontal="right"/>
    </xf>
    <xf numFmtId="169" fontId="4" fillId="24" borderId="13" xfId="156" applyNumberFormat="1" applyFont="1" applyFill="1" applyBorder="1" applyAlignment="1">
      <alignment/>
    </xf>
    <xf numFmtId="169" fontId="4" fillId="24" borderId="13" xfId="156" applyNumberFormat="1" applyFont="1" applyFill="1" applyBorder="1" applyAlignment="1" quotePrefix="1">
      <alignment horizontal="right"/>
    </xf>
    <xf numFmtId="4" fontId="4" fillId="0" borderId="13" xfId="0" applyNumberFormat="1" applyFont="1" applyBorder="1" applyAlignment="1">
      <alignment/>
    </xf>
    <xf numFmtId="0" fontId="0" fillId="24" borderId="13" xfId="0" applyFont="1" applyFill="1" applyBorder="1" applyAlignment="1">
      <alignment/>
    </xf>
    <xf numFmtId="0" fontId="0" fillId="0" borderId="13" xfId="0" applyFont="1" applyBorder="1" applyAlignment="1">
      <alignment/>
    </xf>
    <xf numFmtId="1" fontId="0" fillId="0" borderId="13" xfId="0" applyNumberFormat="1" applyFont="1" applyBorder="1" applyAlignment="1">
      <alignment/>
    </xf>
    <xf numFmtId="0" fontId="4" fillId="7" borderId="13" xfId="0" applyFont="1" applyFill="1" applyBorder="1" applyAlignment="1">
      <alignment horizontal="center"/>
    </xf>
    <xf numFmtId="169" fontId="4" fillId="7" borderId="16" xfId="156" applyNumberFormat="1" applyFont="1" applyFill="1" applyBorder="1" applyAlignment="1">
      <alignment horizontal="right" vertical="center"/>
    </xf>
    <xf numFmtId="169" fontId="4" fillId="7" borderId="13" xfId="156" applyNumberFormat="1" applyFont="1" applyFill="1" applyBorder="1" applyAlignment="1">
      <alignment horizontal="right" vertical="center"/>
    </xf>
    <xf numFmtId="169" fontId="4" fillId="7" borderId="13" xfId="156" applyNumberFormat="1" applyFont="1" applyFill="1" applyBorder="1" applyAlignment="1" quotePrefix="1">
      <alignment horizontal="right"/>
    </xf>
    <xf numFmtId="0" fontId="0" fillId="0" borderId="0" xfId="0" applyFont="1" applyAlignment="1">
      <alignment/>
    </xf>
    <xf numFmtId="0" fontId="4" fillId="24" borderId="13" xfId="0" applyFont="1" applyFill="1" applyBorder="1" applyAlignment="1">
      <alignment/>
    </xf>
    <xf numFmtId="1" fontId="0" fillId="0" borderId="0" xfId="0" applyNumberFormat="1" applyFont="1" applyAlignment="1">
      <alignment/>
    </xf>
    <xf numFmtId="0" fontId="0" fillId="20" borderId="0" xfId="0" applyFont="1" applyFill="1" applyAlignment="1">
      <alignment horizontal="left"/>
    </xf>
    <xf numFmtId="2" fontId="0" fillId="0" borderId="0" xfId="0" applyNumberFormat="1" applyFont="1" applyAlignment="1">
      <alignment horizontal="center"/>
    </xf>
    <xf numFmtId="2" fontId="4" fillId="7" borderId="14" xfId="0" applyNumberFormat="1" applyFont="1" applyFill="1" applyBorder="1" applyAlignment="1">
      <alignment horizontal="centerContinuous"/>
    </xf>
    <xf numFmtId="2" fontId="4" fillId="7" borderId="15" xfId="0" applyNumberFormat="1" applyFont="1" applyFill="1" applyBorder="1" applyAlignment="1">
      <alignment horizontal="centerContinuous"/>
    </xf>
    <xf numFmtId="2" fontId="4" fillId="7" borderId="16" xfId="0" applyNumberFormat="1" applyFont="1" applyFill="1" applyBorder="1" applyAlignment="1">
      <alignment horizontal="centerContinuous"/>
    </xf>
    <xf numFmtId="0" fontId="0" fillId="23" borderId="41" xfId="0" applyFont="1" applyFill="1" applyBorder="1" applyAlignment="1">
      <alignment horizontal="right"/>
    </xf>
    <xf numFmtId="0" fontId="0" fillId="23" borderId="18" xfId="0" applyFont="1" applyFill="1" applyBorder="1" applyAlignment="1">
      <alignment horizontal="right"/>
    </xf>
    <xf numFmtId="0" fontId="0" fillId="23" borderId="27" xfId="0" applyFont="1" applyFill="1" applyBorder="1" applyAlignment="1">
      <alignment horizontal="right"/>
    </xf>
    <xf numFmtId="0" fontId="28" fillId="0" borderId="0" xfId="0" applyFont="1" applyAlignment="1">
      <alignment/>
    </xf>
    <xf numFmtId="0" fontId="31" fillId="0" borderId="17" xfId="0" applyFont="1" applyBorder="1" applyAlignment="1">
      <alignment/>
    </xf>
    <xf numFmtId="0" fontId="30" fillId="0" borderId="36" xfId="0" applyFont="1" applyBorder="1" applyAlignment="1">
      <alignment horizontal="center"/>
    </xf>
    <xf numFmtId="0" fontId="30" fillId="0" borderId="0" xfId="0" applyFont="1" applyAlignment="1">
      <alignment/>
    </xf>
    <xf numFmtId="0" fontId="30" fillId="0" borderId="38" xfId="0" applyFont="1" applyBorder="1" applyAlignment="1">
      <alignment horizontal="center"/>
    </xf>
    <xf numFmtId="0" fontId="30" fillId="0" borderId="40" xfId="0" applyFont="1" applyBorder="1" applyAlignment="1">
      <alignment horizontal="center"/>
    </xf>
    <xf numFmtId="2" fontId="30" fillId="0" borderId="38" xfId="0" applyNumberFormat="1" applyFont="1" applyBorder="1" applyAlignment="1">
      <alignment horizontal="center"/>
    </xf>
    <xf numFmtId="0" fontId="30" fillId="25" borderId="15" xfId="0" applyFont="1" applyFill="1" applyBorder="1" applyAlignment="1">
      <alignment/>
    </xf>
    <xf numFmtId="0" fontId="30" fillId="25" borderId="14" xfId="0" applyFont="1" applyFill="1" applyBorder="1" applyAlignment="1">
      <alignment horizontal="center"/>
    </xf>
    <xf numFmtId="0" fontId="31" fillId="0" borderId="0" xfId="0" applyFont="1" applyAlignment="1">
      <alignment/>
    </xf>
    <xf numFmtId="0" fontId="31" fillId="0" borderId="15" xfId="0" applyFont="1" applyBorder="1" applyAlignment="1">
      <alignment/>
    </xf>
    <xf numFmtId="0" fontId="30" fillId="0" borderId="14" xfId="0" applyFont="1" applyBorder="1" applyAlignment="1">
      <alignment horizontal="center"/>
    </xf>
    <xf numFmtId="0" fontId="30" fillId="0" borderId="18" xfId="0" applyFont="1" applyBorder="1" applyAlignment="1">
      <alignment/>
    </xf>
    <xf numFmtId="0" fontId="30" fillId="0" borderId="41" xfId="0" applyFont="1" applyBorder="1" applyAlignment="1">
      <alignment horizontal="center"/>
    </xf>
    <xf numFmtId="0" fontId="30" fillId="0" borderId="28" xfId="0" applyFont="1" applyBorder="1" applyAlignment="1">
      <alignment horizontal="center"/>
    </xf>
    <xf numFmtId="0" fontId="30" fillId="25" borderId="0" xfId="0" applyFont="1" applyFill="1" applyAlignment="1">
      <alignment/>
    </xf>
    <xf numFmtId="1" fontId="30" fillId="25" borderId="14" xfId="0" applyNumberFormat="1" applyFont="1" applyFill="1" applyBorder="1" applyAlignment="1">
      <alignment horizontal="center"/>
    </xf>
    <xf numFmtId="3" fontId="30" fillId="25" borderId="13" xfId="0" applyNumberFormat="1" applyFont="1" applyFill="1" applyBorder="1" applyAlignment="1">
      <alignment horizontal="center"/>
    </xf>
    <xf numFmtId="3" fontId="30" fillId="25" borderId="14" xfId="0" applyNumberFormat="1" applyFont="1" applyFill="1" applyBorder="1" applyAlignment="1">
      <alignment horizontal="center"/>
    </xf>
    <xf numFmtId="0" fontId="31" fillId="0" borderId="15" xfId="0" applyFont="1" applyFill="1" applyBorder="1" applyAlignment="1">
      <alignment/>
    </xf>
    <xf numFmtId="0" fontId="0" fillId="0" borderId="0" xfId="0" applyFill="1" applyAlignment="1">
      <alignment/>
    </xf>
    <xf numFmtId="0" fontId="30" fillId="25" borderId="18" xfId="0" applyFont="1" applyFill="1" applyBorder="1" applyAlignment="1">
      <alignment/>
    </xf>
    <xf numFmtId="0" fontId="28" fillId="0" borderId="15" xfId="0" applyFont="1" applyBorder="1" applyAlignment="1">
      <alignment/>
    </xf>
    <xf numFmtId="0" fontId="30" fillId="0" borderId="13" xfId="0" applyFont="1" applyBorder="1" applyAlignment="1">
      <alignment horizontal="center"/>
    </xf>
    <xf numFmtId="0" fontId="30" fillId="25" borderId="37" xfId="0" applyFont="1" applyFill="1" applyBorder="1" applyAlignment="1">
      <alignment/>
    </xf>
    <xf numFmtId="168" fontId="30" fillId="0" borderId="38" xfId="0" applyNumberFormat="1" applyFont="1" applyFill="1" applyBorder="1" applyAlignment="1">
      <alignment horizontal="center"/>
    </xf>
    <xf numFmtId="168" fontId="30" fillId="0" borderId="40" xfId="0" applyNumberFormat="1" applyFont="1" applyFill="1" applyBorder="1" applyAlignment="1">
      <alignment horizontal="center"/>
    </xf>
    <xf numFmtId="168" fontId="30" fillId="0" borderId="36" xfId="0" applyNumberFormat="1" applyFont="1" applyBorder="1" applyAlignment="1">
      <alignment horizontal="center"/>
    </xf>
    <xf numFmtId="168" fontId="30" fillId="0" borderId="12" xfId="0" applyNumberFormat="1" applyFont="1" applyBorder="1" applyAlignment="1">
      <alignment horizontal="center"/>
    </xf>
    <xf numFmtId="168" fontId="30" fillId="0" borderId="38" xfId="0" applyNumberFormat="1" applyFont="1" applyBorder="1" applyAlignment="1">
      <alignment horizontal="center"/>
    </xf>
    <xf numFmtId="168" fontId="30" fillId="0" borderId="40" xfId="0" applyNumberFormat="1" applyFont="1" applyBorder="1" applyAlignment="1">
      <alignment horizontal="center"/>
    </xf>
    <xf numFmtId="168" fontId="30" fillId="0" borderId="14" xfId="0" applyNumberFormat="1" applyFont="1" applyBorder="1" applyAlignment="1">
      <alignment horizontal="center"/>
    </xf>
    <xf numFmtId="168" fontId="30" fillId="0" borderId="13" xfId="0" applyNumberFormat="1" applyFont="1" applyBorder="1" applyAlignment="1">
      <alignment horizontal="center"/>
    </xf>
    <xf numFmtId="168" fontId="30" fillId="25" borderId="38" xfId="0" applyNumberFormat="1" applyFont="1" applyFill="1" applyBorder="1" applyAlignment="1">
      <alignment horizontal="center"/>
    </xf>
    <xf numFmtId="168" fontId="30" fillId="25" borderId="40" xfId="0" applyNumberFormat="1" applyFont="1" applyFill="1" applyBorder="1" applyAlignment="1">
      <alignment horizontal="center"/>
    </xf>
    <xf numFmtId="168" fontId="30" fillId="25" borderId="14" xfId="0" applyNumberFormat="1" applyFont="1" applyFill="1" applyBorder="1" applyAlignment="1">
      <alignment horizontal="center"/>
    </xf>
    <xf numFmtId="168" fontId="30" fillId="25" borderId="13" xfId="0" applyNumberFormat="1" applyFont="1" applyFill="1" applyBorder="1" applyAlignment="1">
      <alignment horizontal="center"/>
    </xf>
    <xf numFmtId="3" fontId="4" fillId="0" borderId="0" xfId="0" applyNumberFormat="1" applyFont="1" applyFill="1" applyAlignment="1">
      <alignment horizontal="center"/>
    </xf>
    <xf numFmtId="0" fontId="30" fillId="25" borderId="25" xfId="0" applyFont="1" applyFill="1" applyBorder="1" applyAlignment="1">
      <alignment/>
    </xf>
    <xf numFmtId="168" fontId="30" fillId="25" borderId="41" xfId="0" applyNumberFormat="1" applyFont="1" applyFill="1" applyBorder="1" applyAlignment="1">
      <alignment horizontal="center"/>
    </xf>
    <xf numFmtId="168" fontId="30" fillId="25" borderId="28" xfId="0" applyNumberFormat="1" applyFont="1" applyFill="1" applyBorder="1" applyAlignment="1">
      <alignment horizontal="center"/>
    </xf>
    <xf numFmtId="0" fontId="30" fillId="0" borderId="0" xfId="122" applyFont="1" applyFill="1" applyBorder="1" applyAlignment="1">
      <alignment horizontal="center" vertical="center"/>
      <protection/>
    </xf>
    <xf numFmtId="0" fontId="32" fillId="0" borderId="0" xfId="122" applyFont="1" applyFill="1" applyBorder="1" applyAlignment="1">
      <alignment horizontal="center" vertical="center"/>
      <protection/>
    </xf>
    <xf numFmtId="2" fontId="30" fillId="0" borderId="36" xfId="0" applyNumberFormat="1" applyFont="1" applyBorder="1" applyAlignment="1">
      <alignment horizontal="center"/>
    </xf>
    <xf numFmtId="0" fontId="33" fillId="0" borderId="0" xfId="0" applyFont="1" applyFill="1" applyBorder="1" applyAlignment="1">
      <alignment horizontal="left" vertical="center"/>
    </xf>
    <xf numFmtId="0" fontId="12" fillId="0" borderId="0" xfId="0" applyFont="1" applyAlignment="1">
      <alignment vertical="center"/>
    </xf>
    <xf numFmtId="3" fontId="12" fillId="0" borderId="0" xfId="0" applyNumberFormat="1" applyFont="1" applyAlignment="1">
      <alignment vertical="center"/>
    </xf>
    <xf numFmtId="4" fontId="12" fillId="0" borderId="0" xfId="0" applyNumberFormat="1" applyFont="1" applyAlignment="1">
      <alignment vertical="center"/>
    </xf>
    <xf numFmtId="0" fontId="22" fillId="0" borderId="0" xfId="125" applyFont="1" applyBorder="1" applyAlignment="1">
      <alignment vertical="center"/>
      <protection/>
    </xf>
    <xf numFmtId="0" fontId="0" fillId="0" borderId="0" xfId="122" applyFont="1" applyFill="1" applyBorder="1" applyAlignment="1">
      <alignment vertical="center"/>
      <protection/>
    </xf>
    <xf numFmtId="0" fontId="0" fillId="26" borderId="0" xfId="122" applyFont="1" applyFill="1" applyBorder="1" applyAlignment="1">
      <alignment vertical="center"/>
      <protection/>
    </xf>
    <xf numFmtId="0" fontId="35" fillId="27" borderId="0" xfId="0" applyFont="1" applyFill="1" applyBorder="1" applyAlignment="1">
      <alignment horizontal="center" vertical="center"/>
    </xf>
    <xf numFmtId="0" fontId="0" fillId="24" borderId="0" xfId="122" applyFont="1" applyFill="1" applyBorder="1" applyAlignment="1">
      <alignment vertical="center"/>
      <protection/>
    </xf>
    <xf numFmtId="0" fontId="6" fillId="0" borderId="0" xfId="122" applyFont="1" applyBorder="1">
      <alignment/>
      <protection/>
    </xf>
    <xf numFmtId="0" fontId="30" fillId="25" borderId="41" xfId="0" applyFont="1" applyFill="1" applyBorder="1" applyAlignment="1">
      <alignment horizontal="center"/>
    </xf>
    <xf numFmtId="0" fontId="30" fillId="25" borderId="28" xfId="0" applyFont="1" applyFill="1" applyBorder="1" applyAlignment="1">
      <alignment horizontal="center"/>
    </xf>
    <xf numFmtId="0" fontId="30" fillId="25" borderId="16" xfId="0" applyFont="1" applyFill="1" applyBorder="1" applyAlignment="1">
      <alignment/>
    </xf>
    <xf numFmtId="0" fontId="30" fillId="0" borderId="14" xfId="0" applyFont="1" applyFill="1" applyBorder="1" applyAlignment="1">
      <alignment horizontal="center"/>
    </xf>
    <xf numFmtId="1" fontId="30" fillId="0" borderId="14" xfId="0" applyNumberFormat="1" applyFont="1" applyFill="1" applyBorder="1" applyAlignment="1">
      <alignment horizontal="center"/>
    </xf>
    <xf numFmtId="3" fontId="30" fillId="0" borderId="13" xfId="0" applyNumberFormat="1" applyFont="1" applyFill="1" applyBorder="1" applyAlignment="1">
      <alignment horizontal="center"/>
    </xf>
    <xf numFmtId="3" fontId="30" fillId="0" borderId="14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49" fontId="6" fillId="0" borderId="0" xfId="0" applyNumberFormat="1" applyFont="1" applyAlignment="1">
      <alignment vertical="center"/>
    </xf>
    <xf numFmtId="0" fontId="1" fillId="24" borderId="0" xfId="127" applyFont="1" applyFill="1" applyBorder="1">
      <alignment/>
      <protection/>
    </xf>
    <xf numFmtId="0" fontId="1" fillId="0" borderId="0" xfId="126" applyFont="1" applyAlignment="1">
      <alignment vertical="center"/>
      <protection/>
    </xf>
    <xf numFmtId="171" fontId="1" fillId="24" borderId="0" xfId="127" applyNumberFormat="1" applyFont="1" applyFill="1" applyBorder="1">
      <alignment/>
      <protection/>
    </xf>
    <xf numFmtId="2" fontId="3" fillId="0" borderId="0" xfId="127" applyNumberFormat="1" applyFont="1" applyAlignment="1">
      <alignment horizontal="left"/>
      <protection/>
    </xf>
    <xf numFmtId="2" fontId="2" fillId="0" borderId="0" xfId="127" applyNumberFormat="1" applyFont="1" applyAlignment="1">
      <alignment horizontal="left"/>
      <protection/>
    </xf>
    <xf numFmtId="0" fontId="2" fillId="0" borderId="0" xfId="121" applyFont="1" applyAlignment="1">
      <alignment vertical="center"/>
      <protection/>
    </xf>
    <xf numFmtId="0" fontId="2" fillId="0" borderId="0" xfId="127" applyFont="1" applyAlignment="1">
      <alignment vertical="center"/>
      <protection/>
    </xf>
    <xf numFmtId="0" fontId="3" fillId="0" borderId="0" xfId="127" applyFont="1">
      <alignment/>
      <protection/>
    </xf>
    <xf numFmtId="0" fontId="2" fillId="0" borderId="0" xfId="127" applyFont="1">
      <alignment/>
      <protection/>
    </xf>
    <xf numFmtId="0" fontId="2" fillId="0" borderId="0" xfId="123" applyFont="1" applyAlignment="1">
      <alignment vertical="center"/>
      <protection/>
    </xf>
    <xf numFmtId="0" fontId="2" fillId="0" borderId="0" xfId="127" applyFont="1" applyAlignment="1">
      <alignment horizontal="center" vertical="center"/>
      <protection/>
    </xf>
    <xf numFmtId="49" fontId="2" fillId="0" borderId="0" xfId="127" applyNumberFormat="1" applyFont="1" applyAlignment="1">
      <alignment vertical="center"/>
      <protection/>
    </xf>
    <xf numFmtId="0" fontId="3" fillId="0" borderId="0" xfId="127" applyFont="1" applyAlignment="1">
      <alignment vertical="center"/>
      <protection/>
    </xf>
    <xf numFmtId="0" fontId="3" fillId="24" borderId="0" xfId="127" applyFont="1" applyFill="1" applyBorder="1">
      <alignment/>
      <protection/>
    </xf>
    <xf numFmtId="49" fontId="3" fillId="0" borderId="0" xfId="127" applyNumberFormat="1" applyFont="1" applyAlignment="1">
      <alignment horizontal="center" vertical="center" wrapText="1"/>
      <protection/>
    </xf>
    <xf numFmtId="10" fontId="3" fillId="0" borderId="0" xfId="132" applyNumberFormat="1" applyFont="1" applyAlignment="1">
      <alignment horizontal="right" vertical="center"/>
    </xf>
    <xf numFmtId="171" fontId="3" fillId="24" borderId="0" xfId="127" applyNumberFormat="1" applyFont="1" applyFill="1" applyBorder="1">
      <alignment/>
      <protection/>
    </xf>
    <xf numFmtId="49" fontId="3" fillId="0" borderId="0" xfId="127" applyNumberFormat="1" applyFont="1" applyAlignment="1">
      <alignment vertical="center"/>
      <protection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/>
    </xf>
    <xf numFmtId="171" fontId="3" fillId="0" borderId="0" xfId="127" applyNumberFormat="1" applyFont="1" applyFill="1" applyAlignment="1">
      <alignment horizontal="right" vertical="center"/>
      <protection/>
    </xf>
    <xf numFmtId="170" fontId="1" fillId="24" borderId="0" xfId="127" applyNumberFormat="1" applyFont="1" applyFill="1" applyBorder="1">
      <alignment/>
      <protection/>
    </xf>
    <xf numFmtId="165" fontId="0" fillId="0" borderId="13" xfId="156" applyNumberFormat="1" applyFont="1" applyBorder="1" applyAlignment="1">
      <alignment horizontal="right" vertical="center"/>
    </xf>
    <xf numFmtId="165" fontId="0" fillId="0" borderId="13" xfId="156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169" fontId="0" fillId="0" borderId="0" xfId="0" applyNumberFormat="1" applyFont="1" applyAlignment="1">
      <alignment vertical="center"/>
    </xf>
    <xf numFmtId="165" fontId="4" fillId="0" borderId="0" xfId="156" applyNumberFormat="1" applyFont="1" applyAlignment="1">
      <alignment vertical="center"/>
    </xf>
    <xf numFmtId="172" fontId="4" fillId="0" borderId="0" xfId="156" applyNumberFormat="1" applyFont="1" applyAlignment="1">
      <alignment vertical="center"/>
    </xf>
    <xf numFmtId="167" fontId="0" fillId="0" borderId="0" xfId="0" applyNumberFormat="1" applyFont="1" applyBorder="1" applyAlignment="1">
      <alignment vertical="center"/>
    </xf>
    <xf numFmtId="167" fontId="0" fillId="0" borderId="0" xfId="156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5" fontId="12" fillId="0" borderId="0" xfId="156" applyNumberFormat="1" applyFont="1" applyBorder="1" applyAlignment="1">
      <alignment vertical="center"/>
    </xf>
    <xf numFmtId="165" fontId="12" fillId="0" borderId="0" xfId="156" applyNumberFormat="1" applyFont="1" applyBorder="1" applyAlignment="1">
      <alignment horizontal="right" vertical="center"/>
    </xf>
    <xf numFmtId="174" fontId="0" fillId="0" borderId="0" xfId="0" applyNumberFormat="1" applyFont="1" applyBorder="1" applyAlignment="1">
      <alignment vertical="center"/>
    </xf>
    <xf numFmtId="169" fontId="3" fillId="24" borderId="0" xfId="127" applyNumberFormat="1" applyFont="1" applyFill="1" applyBorder="1">
      <alignment/>
      <protection/>
    </xf>
    <xf numFmtId="175" fontId="3" fillId="24" borderId="0" xfId="127" applyNumberFormat="1" applyFont="1" applyFill="1" applyBorder="1">
      <alignment/>
      <protection/>
    </xf>
    <xf numFmtId="168" fontId="30" fillId="25" borderId="36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169" fontId="0" fillId="0" borderId="13" xfId="156" applyNumberFormat="1" applyFont="1" applyBorder="1" applyAlignment="1">
      <alignment horizontal="left"/>
    </xf>
    <xf numFmtId="2" fontId="30" fillId="0" borderId="12" xfId="0" applyNumberFormat="1" applyFont="1" applyBorder="1" applyAlignment="1">
      <alignment horizontal="center"/>
    </xf>
    <xf numFmtId="0" fontId="30" fillId="25" borderId="16" xfId="0" applyFont="1" applyFill="1" applyBorder="1" applyAlignment="1">
      <alignment horizontal="center"/>
    </xf>
    <xf numFmtId="0" fontId="25" fillId="4" borderId="0" xfId="122" applyFont="1" applyFill="1" applyBorder="1" applyAlignment="1">
      <alignment horizontal="center" vertical="center"/>
      <protection/>
    </xf>
    <xf numFmtId="0" fontId="25" fillId="0" borderId="0" xfId="122" applyFont="1" applyFill="1" applyBorder="1" applyAlignment="1">
      <alignment horizontal="center" vertical="center"/>
      <protection/>
    </xf>
    <xf numFmtId="0" fontId="6" fillId="0" borderId="0" xfId="122" applyFont="1">
      <alignment/>
      <protection/>
    </xf>
    <xf numFmtId="2" fontId="0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4" fillId="20" borderId="36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 vertical="center"/>
    </xf>
    <xf numFmtId="0" fontId="12" fillId="0" borderId="0" xfId="0" applyFont="1" applyAlignment="1">
      <alignment horizontal="centerContinuous"/>
    </xf>
    <xf numFmtId="0" fontId="1" fillId="0" borderId="0" xfId="0" applyFont="1" applyBorder="1" applyAlignment="1">
      <alignment horizontal="centerContinuous"/>
    </xf>
    <xf numFmtId="2" fontId="2" fillId="20" borderId="38" xfId="0" applyNumberFormat="1" applyFont="1" applyFill="1" applyBorder="1" applyAlignment="1">
      <alignment horizontal="centerContinuous"/>
    </xf>
    <xf numFmtId="2" fontId="2" fillId="20" borderId="39" xfId="0" applyNumberFormat="1" applyFont="1" applyFill="1" applyBorder="1" applyAlignment="1">
      <alignment horizontal="centerContinuous"/>
    </xf>
    <xf numFmtId="0" fontId="2" fillId="20" borderId="38" xfId="0" applyFont="1" applyFill="1" applyBorder="1" applyAlignment="1">
      <alignment horizontal="centerContinuous"/>
    </xf>
    <xf numFmtId="0" fontId="2" fillId="20" borderId="39" xfId="0" applyFont="1" applyFill="1" applyBorder="1" applyAlignment="1">
      <alignment horizontal="centerContinuous"/>
    </xf>
    <xf numFmtId="2" fontId="13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centerContinuous"/>
    </xf>
    <xf numFmtId="2" fontId="5" fillId="0" borderId="0" xfId="0" applyNumberFormat="1" applyFont="1" applyAlignment="1">
      <alignment horizontal="left"/>
    </xf>
    <xf numFmtId="2" fontId="5" fillId="0" borderId="0" xfId="0" applyNumberFormat="1" applyFont="1" applyAlignment="1">
      <alignment horizontal="centerContinuous"/>
    </xf>
    <xf numFmtId="0" fontId="5" fillId="0" borderId="0" xfId="0" applyFont="1" applyAlignment="1">
      <alignment/>
    </xf>
    <xf numFmtId="0" fontId="55" fillId="0" borderId="0" xfId="0" applyFont="1" applyBorder="1" applyAlignment="1">
      <alignment/>
    </xf>
    <xf numFmtId="0" fontId="5" fillId="0" borderId="0" xfId="0" applyFont="1" applyBorder="1" applyAlignment="1">
      <alignment/>
    </xf>
    <xf numFmtId="1" fontId="2" fillId="20" borderId="37" xfId="0" applyNumberFormat="1" applyFont="1" applyFill="1" applyBorder="1" applyAlignment="1">
      <alignment horizontal="center"/>
    </xf>
    <xf numFmtId="0" fontId="3" fillId="20" borderId="38" xfId="0" applyFont="1" applyFill="1" applyBorder="1" applyAlignment="1">
      <alignment/>
    </xf>
    <xf numFmtId="0" fontId="3" fillId="20" borderId="41" xfId="0" applyFont="1" applyFill="1" applyBorder="1" applyAlignment="1">
      <alignment/>
    </xf>
    <xf numFmtId="2" fontId="2" fillId="20" borderId="0" xfId="0" applyNumberFormat="1" applyFont="1" applyFill="1" applyBorder="1" applyAlignment="1">
      <alignment horizontal="centerContinuous"/>
    </xf>
    <xf numFmtId="1" fontId="2" fillId="20" borderId="36" xfId="0" applyNumberFormat="1" applyFont="1" applyFill="1" applyBorder="1" applyAlignment="1">
      <alignment horizontal="center"/>
    </xf>
    <xf numFmtId="0" fontId="2" fillId="20" borderId="0" xfId="0" applyFont="1" applyFill="1" applyBorder="1" applyAlignment="1">
      <alignment horizontal="centerContinuous"/>
    </xf>
    <xf numFmtId="16" fontId="4" fillId="4" borderId="13" xfId="0" applyNumberFormat="1" applyFont="1" applyFill="1" applyBorder="1" applyAlignment="1">
      <alignment horizontal="center" vertical="center"/>
    </xf>
    <xf numFmtId="165" fontId="4" fillId="0" borderId="13" xfId="156" applyNumberFormat="1" applyFont="1" applyBorder="1" applyAlignment="1">
      <alignment horizontal="right" vertical="center"/>
    </xf>
    <xf numFmtId="173" fontId="0" fillId="0" borderId="13" xfId="156" applyNumberFormat="1" applyFont="1" applyFill="1" applyBorder="1" applyAlignment="1" applyProtection="1">
      <alignment horizontal="right" vertical="center"/>
      <protection/>
    </xf>
    <xf numFmtId="173" fontId="0" fillId="0" borderId="13" xfId="156" applyNumberFormat="1" applyFont="1" applyFill="1" applyBorder="1" applyAlignment="1" applyProtection="1">
      <alignment vertical="center"/>
      <protection/>
    </xf>
    <xf numFmtId="173" fontId="0" fillId="28" borderId="13" xfId="156" applyNumberFormat="1" applyFont="1" applyFill="1" applyBorder="1" applyAlignment="1" applyProtection="1">
      <alignment horizontal="right" vertical="center"/>
      <protection/>
    </xf>
    <xf numFmtId="173" fontId="0" fillId="24" borderId="13" xfId="156" applyNumberFormat="1" applyFont="1" applyFill="1" applyBorder="1" applyAlignment="1" applyProtection="1">
      <alignment horizontal="right" vertical="center"/>
      <protection/>
    </xf>
    <xf numFmtId="173" fontId="4" fillId="0" borderId="13" xfId="156" applyNumberFormat="1" applyFont="1" applyFill="1" applyBorder="1" applyAlignment="1" applyProtection="1">
      <alignment horizontal="right" vertical="center"/>
      <protection/>
    </xf>
    <xf numFmtId="173" fontId="4" fillId="24" borderId="13" xfId="156" applyNumberFormat="1" applyFont="1" applyFill="1" applyBorder="1" applyAlignment="1" applyProtection="1">
      <alignment horizontal="right" vertical="center"/>
      <protection/>
    </xf>
    <xf numFmtId="49" fontId="56" fillId="4" borderId="14" xfId="126" applyNumberFormat="1" applyFont="1" applyFill="1" applyBorder="1" applyAlignment="1">
      <alignment horizontal="center" vertical="center" wrapText="1"/>
      <protection/>
    </xf>
    <xf numFmtId="49" fontId="56" fillId="4" borderId="13" xfId="126" applyNumberFormat="1" applyFont="1" applyFill="1" applyBorder="1" applyAlignment="1">
      <alignment horizontal="center" vertical="center" wrapText="1"/>
      <protection/>
    </xf>
    <xf numFmtId="49" fontId="57" fillId="0" borderId="0" xfId="127" applyNumberFormat="1" applyFont="1" applyFill="1" applyAlignment="1">
      <alignment horizontal="left" vertical="center" indent="1"/>
      <protection/>
    </xf>
    <xf numFmtId="169" fontId="57" fillId="0" borderId="0" xfId="156" applyNumberFormat="1" applyFont="1" applyAlignment="1">
      <alignment/>
    </xf>
    <xf numFmtId="170" fontId="57" fillId="0" borderId="0" xfId="132" applyNumberFormat="1" applyFont="1" applyFill="1" applyAlignment="1">
      <alignment horizontal="right" vertical="center"/>
    </xf>
    <xf numFmtId="49" fontId="56" fillId="0" borderId="0" xfId="127" applyNumberFormat="1" applyFont="1" applyFill="1" applyAlignment="1">
      <alignment horizontal="left" vertical="center" indent="1"/>
      <protection/>
    </xf>
    <xf numFmtId="171" fontId="56" fillId="0" borderId="0" xfId="127" applyNumberFormat="1" applyFont="1" applyFill="1" applyAlignment="1">
      <alignment horizontal="right" vertical="center"/>
      <protection/>
    </xf>
    <xf numFmtId="170" fontId="56" fillId="0" borderId="0" xfId="132" applyNumberFormat="1" applyFont="1" applyFill="1" applyAlignment="1">
      <alignment horizontal="right" vertical="center"/>
    </xf>
    <xf numFmtId="49" fontId="58" fillId="4" borderId="13" xfId="127" applyNumberFormat="1" applyFont="1" applyFill="1" applyBorder="1" applyAlignment="1">
      <alignment horizontal="left" vertical="center" indent="1"/>
      <protection/>
    </xf>
    <xf numFmtId="171" fontId="58" fillId="4" borderId="13" xfId="127" applyNumberFormat="1" applyFont="1" applyFill="1" applyBorder="1" applyAlignment="1">
      <alignment vertical="center"/>
      <protection/>
    </xf>
    <xf numFmtId="170" fontId="56" fillId="4" borderId="13" xfId="132" applyNumberFormat="1" applyFont="1" applyFill="1" applyBorder="1" applyAlignment="1">
      <alignment horizontal="right" vertical="center"/>
    </xf>
    <xf numFmtId="0" fontId="57" fillId="24" borderId="0" xfId="127" applyFont="1" applyFill="1" applyBorder="1">
      <alignment/>
      <protection/>
    </xf>
    <xf numFmtId="2" fontId="30" fillId="25" borderId="14" xfId="0" applyNumberFormat="1" applyFont="1" applyFill="1" applyBorder="1" applyAlignment="1">
      <alignment horizontal="center"/>
    </xf>
    <xf numFmtId="2" fontId="30" fillId="25" borderId="13" xfId="0" applyNumberFormat="1" applyFont="1" applyFill="1" applyBorder="1" applyAlignment="1">
      <alignment horizontal="center"/>
    </xf>
    <xf numFmtId="0" fontId="4" fillId="4" borderId="37" xfId="0" applyFont="1" applyFill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4" fontId="4" fillId="0" borderId="13" xfId="156" applyNumberFormat="1" applyFont="1" applyBorder="1" applyAlignment="1">
      <alignment horizontal="center" vertical="center"/>
    </xf>
    <xf numFmtId="173" fontId="0" fillId="24" borderId="13" xfId="156" applyNumberFormat="1" applyFont="1" applyFill="1" applyBorder="1" applyAlignment="1" applyProtection="1">
      <alignment horizontal="left" vertical="center"/>
      <protection/>
    </xf>
    <xf numFmtId="169" fontId="0" fillId="0" borderId="13" xfId="156" applyNumberFormat="1" applyFont="1" applyBorder="1" applyAlignment="1">
      <alignment horizontal="right" vertical="center"/>
    </xf>
    <xf numFmtId="4" fontId="0" fillId="0" borderId="13" xfId="156" applyNumberFormat="1" applyFont="1" applyBorder="1" applyAlignment="1">
      <alignment horizontal="center" vertical="center"/>
    </xf>
    <xf numFmtId="173" fontId="0" fillId="24" borderId="13" xfId="156" applyNumberFormat="1" applyFont="1" applyFill="1" applyBorder="1" applyAlignment="1" applyProtection="1">
      <alignment vertical="center"/>
      <protection/>
    </xf>
    <xf numFmtId="165" fontId="4" fillId="0" borderId="13" xfId="156" applyNumberFormat="1" applyFont="1" applyBorder="1" applyAlignment="1">
      <alignment vertical="center"/>
    </xf>
    <xf numFmtId="169" fontId="4" fillId="0" borderId="13" xfId="156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3" fontId="4" fillId="4" borderId="13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169" fontId="0" fillId="0" borderId="13" xfId="156" applyNumberFormat="1" applyFont="1" applyBorder="1" applyAlignment="1">
      <alignment horizontal="left" vertical="center"/>
    </xf>
    <xf numFmtId="169" fontId="0" fillId="0" borderId="13" xfId="156" applyNumberFormat="1" applyFont="1" applyBorder="1" applyAlignment="1">
      <alignment horizontal="center" vertical="center"/>
    </xf>
    <xf numFmtId="4" fontId="0" fillId="0" borderId="13" xfId="0" applyNumberFormat="1" applyFont="1" applyBorder="1" applyAlignment="1">
      <alignment horizontal="right" vertical="center"/>
    </xf>
    <xf numFmtId="0" fontId="4" fillId="7" borderId="13" xfId="0" applyFont="1" applyFill="1" applyBorder="1" applyAlignment="1">
      <alignment horizontal="center" vertical="center" wrapText="1"/>
    </xf>
    <xf numFmtId="4" fontId="4" fillId="7" borderId="13" xfId="0" applyNumberFormat="1" applyFont="1" applyFill="1" applyBorder="1" applyAlignment="1">
      <alignment horizontal="right" vertical="center"/>
    </xf>
    <xf numFmtId="0" fontId="4" fillId="4" borderId="38" xfId="0" applyFont="1" applyFill="1" applyBorder="1" applyAlignment="1">
      <alignment horizontal="center" vertical="center"/>
    </xf>
    <xf numFmtId="0" fontId="4" fillId="4" borderId="39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0" fillId="4" borderId="36" xfId="0" applyFont="1" applyFill="1" applyBorder="1" applyAlignment="1">
      <alignment vertical="center"/>
    </xf>
    <xf numFmtId="0" fontId="0" fillId="4" borderId="41" xfId="0" applyFont="1" applyFill="1" applyBorder="1" applyAlignment="1">
      <alignment vertical="center"/>
    </xf>
    <xf numFmtId="0" fontId="0" fillId="0" borderId="13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 wrapText="1"/>
    </xf>
    <xf numFmtId="4" fontId="4" fillId="4" borderId="16" xfId="156" applyNumberFormat="1" applyFont="1" applyFill="1" applyBorder="1" applyAlignment="1">
      <alignment horizontal="center" vertical="center"/>
    </xf>
    <xf numFmtId="0" fontId="4" fillId="22" borderId="0" xfId="0" applyFont="1" applyFill="1" applyAlignment="1">
      <alignment/>
    </xf>
    <xf numFmtId="0" fontId="0" fillId="0" borderId="27" xfId="0" applyFont="1" applyBorder="1" applyAlignment="1">
      <alignment/>
    </xf>
    <xf numFmtId="169" fontId="3" fillId="0" borderId="13" xfId="156" applyNumberFormat="1" applyFont="1" applyBorder="1" applyAlignment="1">
      <alignment horizontal="left"/>
    </xf>
    <xf numFmtId="176" fontId="3" fillId="0" borderId="0" xfId="156" applyNumberFormat="1" applyFont="1" applyAlignment="1">
      <alignment/>
    </xf>
    <xf numFmtId="4" fontId="4" fillId="4" borderId="13" xfId="156" applyNumberFormat="1" applyFont="1" applyFill="1" applyBorder="1" applyAlignment="1">
      <alignment horizontal="center" vertical="center"/>
    </xf>
    <xf numFmtId="169" fontId="4" fillId="7" borderId="16" xfId="156" applyNumberFormat="1" applyFont="1" applyFill="1" applyBorder="1" applyAlignment="1">
      <alignment horizontal="center" vertical="center"/>
    </xf>
    <xf numFmtId="167" fontId="4" fillId="7" borderId="13" xfId="0" applyNumberFormat="1" applyFont="1" applyFill="1" applyBorder="1" applyAlignment="1">
      <alignment horizontal="center" vertical="center"/>
    </xf>
    <xf numFmtId="169" fontId="4" fillId="7" borderId="13" xfId="156" applyNumberFormat="1" applyFont="1" applyFill="1" applyBorder="1" applyAlignment="1">
      <alignment horizontal="center" vertical="center"/>
    </xf>
    <xf numFmtId="0" fontId="4" fillId="7" borderId="13" xfId="0" applyFont="1" applyFill="1" applyBorder="1" applyAlignment="1">
      <alignment horizontal="center" vertical="center"/>
    </xf>
    <xf numFmtId="0" fontId="4" fillId="7" borderId="14" xfId="0" applyFont="1" applyFill="1" applyBorder="1" applyAlignment="1">
      <alignment horizontal="center" vertical="center"/>
    </xf>
    <xf numFmtId="167" fontId="0" fillId="0" borderId="18" xfId="156" applyFont="1" applyBorder="1" applyAlignment="1">
      <alignment horizontal="center"/>
    </xf>
    <xf numFmtId="0" fontId="67" fillId="0" borderId="0" xfId="106" applyFont="1" applyBorder="1" applyAlignment="1" applyProtection="1">
      <alignment/>
      <protection/>
    </xf>
    <xf numFmtId="167" fontId="0" fillId="0" borderId="0" xfId="156" applyFont="1" applyBorder="1" applyAlignment="1">
      <alignment horizontal="center"/>
    </xf>
    <xf numFmtId="49" fontId="4" fillId="4" borderId="13" xfId="0" applyNumberFormat="1" applyFont="1" applyFill="1" applyBorder="1" applyAlignment="1">
      <alignment horizontal="center"/>
    </xf>
    <xf numFmtId="49" fontId="4" fillId="4" borderId="14" xfId="0" applyNumberFormat="1" applyFont="1" applyFill="1" applyBorder="1" applyAlignment="1">
      <alignment horizontal="center"/>
    </xf>
    <xf numFmtId="49" fontId="4" fillId="4" borderId="16" xfId="0" applyNumberFormat="1" applyFont="1" applyFill="1" applyBorder="1" applyAlignment="1">
      <alignment horizontal="center"/>
    </xf>
    <xf numFmtId="0" fontId="4" fillId="4" borderId="36" xfId="0" applyFont="1" applyFill="1" applyBorder="1" applyAlignment="1">
      <alignment horizontal="center" vertical="center"/>
    </xf>
    <xf numFmtId="0" fontId="4" fillId="4" borderId="28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16" fontId="4" fillId="4" borderId="28" xfId="0" applyNumberFormat="1" applyFont="1" applyFill="1" applyBorder="1" applyAlignment="1">
      <alignment horizontal="center" vertical="center"/>
    </xf>
    <xf numFmtId="183" fontId="4" fillId="0" borderId="13" xfId="156" applyNumberFormat="1" applyFont="1" applyBorder="1" applyAlignment="1">
      <alignment horizontal="right" vertical="center"/>
    </xf>
    <xf numFmtId="182" fontId="0" fillId="0" borderId="13" xfId="156" applyNumberFormat="1" applyFont="1" applyBorder="1" applyAlignment="1">
      <alignment horizontal="right" vertical="center"/>
    </xf>
    <xf numFmtId="182" fontId="0" fillId="0" borderId="13" xfId="156" applyNumberFormat="1" applyFont="1" applyBorder="1" applyAlignment="1">
      <alignment vertical="center"/>
    </xf>
    <xf numFmtId="183" fontId="0" fillId="0" borderId="13" xfId="156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left" vertical="center" wrapText="1"/>
    </xf>
    <xf numFmtId="182" fontId="4" fillId="0" borderId="13" xfId="156" applyNumberFormat="1" applyFont="1" applyBorder="1" applyAlignment="1">
      <alignment vertical="center"/>
    </xf>
    <xf numFmtId="182" fontId="4" fillId="0" borderId="13" xfId="156" applyNumberFormat="1" applyFont="1" applyBorder="1" applyAlignment="1">
      <alignment horizontal="right" vertical="center"/>
    </xf>
    <xf numFmtId="184" fontId="4" fillId="0" borderId="13" xfId="156" applyNumberFormat="1" applyFont="1" applyFill="1" applyBorder="1" applyAlignment="1" applyProtection="1">
      <alignment horizontal="right" vertical="center"/>
      <protection/>
    </xf>
    <xf numFmtId="182" fontId="0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/>
    </xf>
    <xf numFmtId="182" fontId="4" fillId="4" borderId="13" xfId="0" applyNumberFormat="1" applyFont="1" applyFill="1" applyBorder="1" applyAlignment="1">
      <alignment horizontal="right" vertical="center"/>
    </xf>
    <xf numFmtId="172" fontId="0" fillId="0" borderId="0" xfId="0" applyNumberFormat="1" applyFont="1" applyAlignment="1">
      <alignment vertical="center"/>
    </xf>
    <xf numFmtId="17" fontId="0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172" fontId="12" fillId="0" borderId="0" xfId="0" applyNumberFormat="1" applyFont="1" applyAlignment="1">
      <alignment vertical="center"/>
    </xf>
    <xf numFmtId="172" fontId="0" fillId="0" borderId="0" xfId="0" applyNumberFormat="1" applyFont="1" applyAlignment="1">
      <alignment horizontal="right" vertical="center"/>
    </xf>
    <xf numFmtId="172" fontId="11" fillId="0" borderId="0" xfId="0" applyNumberFormat="1" applyFont="1" applyAlignment="1">
      <alignment vertical="center"/>
    </xf>
    <xf numFmtId="172" fontId="4" fillId="0" borderId="0" xfId="0" applyNumberFormat="1" applyFont="1" applyAlignment="1">
      <alignment vertical="center"/>
    </xf>
    <xf numFmtId="0" fontId="68" fillId="0" borderId="0" xfId="0" applyFont="1" applyFill="1" applyAlignment="1">
      <alignment vertical="center"/>
    </xf>
    <xf numFmtId="4" fontId="4" fillId="0" borderId="0" xfId="0" applyNumberFormat="1" applyFont="1" applyAlignment="1">
      <alignment vertical="center"/>
    </xf>
    <xf numFmtId="0" fontId="0" fillId="0" borderId="0" xfId="124" applyFont="1">
      <alignment/>
      <protection/>
    </xf>
    <xf numFmtId="0" fontId="4" fillId="0" borderId="0" xfId="124" applyFont="1" applyAlignment="1">
      <alignment horizontal="center"/>
      <protection/>
    </xf>
    <xf numFmtId="0" fontId="4" fillId="25" borderId="28" xfId="124" applyFont="1" applyFill="1" applyBorder="1" applyAlignment="1">
      <alignment horizontal="center" vertical="center"/>
      <protection/>
    </xf>
    <xf numFmtId="0" fontId="4" fillId="22" borderId="13" xfId="124" applyFont="1" applyFill="1" applyBorder="1" applyAlignment="1">
      <alignment horizontal="center" vertical="center"/>
      <protection/>
    </xf>
    <xf numFmtId="179" fontId="0" fillId="0" borderId="13" xfId="138" applyNumberFormat="1" applyFont="1" applyBorder="1" applyAlignment="1">
      <alignment/>
    </xf>
    <xf numFmtId="0" fontId="4" fillId="25" borderId="13" xfId="124" applyFont="1" applyFill="1" applyBorder="1" applyAlignment="1">
      <alignment horizontal="center"/>
      <protection/>
    </xf>
    <xf numFmtId="0" fontId="3" fillId="0" borderId="0" xfId="124" applyFont="1">
      <alignment/>
      <protection/>
    </xf>
    <xf numFmtId="179" fontId="0" fillId="0" borderId="0" xfId="124" applyNumberFormat="1" applyFont="1">
      <alignment/>
      <protection/>
    </xf>
    <xf numFmtId="0" fontId="2" fillId="0" borderId="0" xfId="124" applyFont="1" applyFill="1" applyBorder="1">
      <alignment/>
      <protection/>
    </xf>
    <xf numFmtId="0" fontId="4" fillId="0" borderId="0" xfId="124" applyFont="1" applyFill="1" applyBorder="1">
      <alignment/>
      <protection/>
    </xf>
    <xf numFmtId="179" fontId="0" fillId="0" borderId="13" xfId="156" applyNumberFormat="1" applyFont="1" applyBorder="1" applyAlignment="1">
      <alignment/>
    </xf>
    <xf numFmtId="0" fontId="20" fillId="0" borderId="11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166" fontId="9" fillId="0" borderId="11" xfId="113" applyFont="1" applyBorder="1" applyAlignment="1">
      <alignment horizontal="center"/>
    </xf>
    <xf numFmtId="166" fontId="9" fillId="0" borderId="0" xfId="113" applyFont="1" applyBorder="1" applyAlignment="1">
      <alignment horizontal="center"/>
    </xf>
    <xf numFmtId="166" fontId="9" fillId="0" borderId="10" xfId="113" applyFont="1" applyBorder="1" applyAlignment="1">
      <alignment horizontal="center"/>
    </xf>
    <xf numFmtId="0" fontId="19" fillId="27" borderId="11" xfId="0" applyFont="1" applyFill="1" applyBorder="1" applyAlignment="1">
      <alignment horizontal="center" vertical="center"/>
    </xf>
    <xf numFmtId="0" fontId="19" fillId="27" borderId="0" xfId="0" applyFont="1" applyFill="1" applyBorder="1" applyAlignment="1">
      <alignment horizontal="center" vertical="center"/>
    </xf>
    <xf numFmtId="0" fontId="19" fillId="27" borderId="10" xfId="0" applyFont="1" applyFill="1" applyBorder="1" applyAlignment="1">
      <alignment horizontal="center" vertical="center"/>
    </xf>
    <xf numFmtId="49" fontId="27" fillId="0" borderId="11" xfId="0" applyNumberFormat="1" applyFont="1" applyBorder="1" applyAlignment="1">
      <alignment horizontal="center"/>
    </xf>
    <xf numFmtId="49" fontId="27" fillId="0" borderId="0" xfId="0" applyNumberFormat="1" applyFont="1" applyBorder="1" applyAlignment="1">
      <alignment horizontal="center"/>
    </xf>
    <xf numFmtId="49" fontId="27" fillId="0" borderId="10" xfId="0" applyNumberFormat="1" applyFont="1" applyBorder="1" applyAlignment="1">
      <alignment horizontal="center"/>
    </xf>
    <xf numFmtId="0" fontId="12" fillId="0" borderId="11" xfId="122" applyFont="1" applyFill="1" applyBorder="1" applyAlignment="1">
      <alignment horizontal="center" vertical="center"/>
      <protection/>
    </xf>
    <xf numFmtId="0" fontId="12" fillId="0" borderId="0" xfId="122" applyFont="1" applyFill="1" applyBorder="1" applyAlignment="1">
      <alignment horizontal="center" vertical="center"/>
      <protection/>
    </xf>
    <xf numFmtId="0" fontId="12" fillId="0" borderId="10" xfId="122" applyFont="1" applyFill="1" applyBorder="1" applyAlignment="1">
      <alignment horizontal="center" vertical="center"/>
      <protection/>
    </xf>
    <xf numFmtId="0" fontId="25" fillId="4" borderId="0" xfId="122" applyFont="1" applyFill="1" applyBorder="1" applyAlignment="1">
      <alignment horizontal="center" vertical="center"/>
      <protection/>
    </xf>
    <xf numFmtId="0" fontId="30" fillId="0" borderId="0" xfId="122" applyFont="1" applyFill="1" applyBorder="1" applyAlignment="1">
      <alignment horizontal="center" vertical="center"/>
      <protection/>
    </xf>
    <xf numFmtId="0" fontId="34" fillId="27" borderId="0" xfId="0" applyFont="1" applyFill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23" fillId="8" borderId="12" xfId="0" applyFont="1" applyFill="1" applyBorder="1" applyAlignment="1">
      <alignment horizontal="center" vertical="center"/>
    </xf>
    <xf numFmtId="0" fontId="23" fillId="8" borderId="28" xfId="0" applyFont="1" applyFill="1" applyBorder="1" applyAlignment="1">
      <alignment horizontal="center" vertical="center"/>
    </xf>
    <xf numFmtId="168" fontId="30" fillId="25" borderId="36" xfId="0" applyNumberFormat="1" applyFont="1" applyFill="1" applyBorder="1" applyAlignment="1">
      <alignment horizontal="center" vertical="center"/>
    </xf>
    <xf numFmtId="168" fontId="30" fillId="25" borderId="41" xfId="0" applyNumberFormat="1" applyFont="1" applyFill="1" applyBorder="1" applyAlignment="1">
      <alignment horizontal="center" vertical="center"/>
    </xf>
    <xf numFmtId="168" fontId="30" fillId="25" borderId="12" xfId="0" applyNumberFormat="1" applyFont="1" applyFill="1" applyBorder="1" applyAlignment="1">
      <alignment horizontal="center" vertical="center"/>
    </xf>
    <xf numFmtId="168" fontId="30" fillId="25" borderId="28" xfId="0" applyNumberFormat="1" applyFont="1" applyFill="1" applyBorder="1" applyAlignment="1">
      <alignment horizontal="center" vertical="center"/>
    </xf>
    <xf numFmtId="2" fontId="30" fillId="25" borderId="36" xfId="0" applyNumberFormat="1" applyFont="1" applyFill="1" applyBorder="1" applyAlignment="1">
      <alignment horizontal="center" vertical="center"/>
    </xf>
    <xf numFmtId="2" fontId="30" fillId="25" borderId="42" xfId="0" applyNumberFormat="1" applyFont="1" applyFill="1" applyBorder="1" applyAlignment="1">
      <alignment horizontal="center" vertical="center"/>
    </xf>
    <xf numFmtId="0" fontId="30" fillId="25" borderId="36" xfId="0" applyFont="1" applyFill="1" applyBorder="1" applyAlignment="1">
      <alignment horizontal="center" vertical="center"/>
    </xf>
    <xf numFmtId="0" fontId="30" fillId="25" borderId="42" xfId="0" applyFont="1" applyFill="1" applyBorder="1" applyAlignment="1">
      <alignment horizontal="center" vertical="center"/>
    </xf>
    <xf numFmtId="0" fontId="30" fillId="25" borderId="12" xfId="0" applyFont="1" applyFill="1" applyBorder="1" applyAlignment="1">
      <alignment horizontal="center" vertical="center"/>
    </xf>
    <xf numFmtId="0" fontId="30" fillId="25" borderId="43" xfId="0" applyFont="1" applyFill="1" applyBorder="1" applyAlignment="1">
      <alignment horizontal="center" vertical="center"/>
    </xf>
    <xf numFmtId="0" fontId="23" fillId="8" borderId="0" xfId="0" applyFont="1" applyFill="1" applyAlignment="1">
      <alignment horizontal="center"/>
    </xf>
    <xf numFmtId="14" fontId="8" fillId="0" borderId="28" xfId="0" applyNumberFormat="1" applyFont="1" applyFill="1" applyBorder="1" applyAlignment="1">
      <alignment vertical="center"/>
    </xf>
    <xf numFmtId="14" fontId="8" fillId="0" borderId="29" xfId="0" applyNumberFormat="1" applyFont="1" applyFill="1" applyBorder="1" applyAlignment="1">
      <alignment vertical="center"/>
    </xf>
    <xf numFmtId="14" fontId="8" fillId="4" borderId="13" xfId="0" applyNumberFormat="1" applyFont="1" applyFill="1" applyBorder="1" applyAlignment="1">
      <alignment horizontal="center" vertical="center"/>
    </xf>
    <xf numFmtId="14" fontId="8" fillId="4" borderId="30" xfId="0" applyNumberFormat="1" applyFont="1" applyFill="1" applyBorder="1" applyAlignment="1">
      <alignment horizontal="center" vertical="center"/>
    </xf>
    <xf numFmtId="14" fontId="8" fillId="4" borderId="33" xfId="0" applyNumberFormat="1" applyFont="1" applyFill="1" applyBorder="1" applyAlignment="1">
      <alignment horizontal="center" vertical="center"/>
    </xf>
    <xf numFmtId="14" fontId="8" fillId="4" borderId="34" xfId="0" applyNumberFormat="1" applyFont="1" applyFill="1" applyBorder="1" applyAlignment="1">
      <alignment horizontal="center" vertical="center"/>
    </xf>
    <xf numFmtId="14" fontId="8" fillId="0" borderId="13" xfId="0" applyNumberFormat="1" applyFont="1" applyFill="1" applyBorder="1" applyAlignment="1">
      <alignment vertical="center"/>
    </xf>
    <xf numFmtId="14" fontId="8" fillId="0" borderId="30" xfId="0" applyNumberFormat="1" applyFont="1" applyFill="1" applyBorder="1" applyAlignment="1">
      <alignment vertical="center"/>
    </xf>
    <xf numFmtId="0" fontId="8" fillId="4" borderId="44" xfId="0" applyFont="1" applyFill="1" applyBorder="1" applyAlignment="1">
      <alignment horizontal="center" vertical="center" wrapText="1"/>
    </xf>
    <xf numFmtId="0" fontId="8" fillId="4" borderId="45" xfId="0" applyFont="1" applyFill="1" applyBorder="1" applyAlignment="1">
      <alignment horizontal="center" vertical="center" wrapText="1"/>
    </xf>
    <xf numFmtId="0" fontId="8" fillId="4" borderId="46" xfId="0" applyFont="1" applyFill="1" applyBorder="1" applyAlignment="1">
      <alignment horizontal="center" vertical="center" wrapText="1"/>
    </xf>
    <xf numFmtId="0" fontId="8" fillId="4" borderId="47" xfId="0" applyFont="1" applyFill="1" applyBorder="1" applyAlignment="1">
      <alignment horizontal="center" vertical="center"/>
    </xf>
    <xf numFmtId="0" fontId="8" fillId="4" borderId="48" xfId="0" applyFont="1" applyFill="1" applyBorder="1" applyAlignment="1">
      <alignment horizontal="center" vertical="center"/>
    </xf>
    <xf numFmtId="0" fontId="8" fillId="4" borderId="49" xfId="0" applyFont="1" applyFill="1" applyBorder="1" applyAlignment="1">
      <alignment horizontal="center" vertical="center"/>
    </xf>
    <xf numFmtId="0" fontId="8" fillId="4" borderId="41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/>
    </xf>
    <xf numFmtId="0" fontId="8" fillId="4" borderId="50" xfId="0" applyFont="1" applyFill="1" applyBorder="1" applyAlignment="1">
      <alignment horizontal="center" vertical="center"/>
    </xf>
    <xf numFmtId="0" fontId="8" fillId="4" borderId="51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8" fillId="4" borderId="27" xfId="0" applyFont="1" applyFill="1" applyBorder="1" applyAlignment="1">
      <alignment horizontal="center" vertical="center" wrapText="1"/>
    </xf>
    <xf numFmtId="0" fontId="4" fillId="22" borderId="52" xfId="0" applyFont="1" applyFill="1" applyBorder="1" applyAlignment="1">
      <alignment horizontal="center" vertical="center"/>
    </xf>
    <xf numFmtId="0" fontId="4" fillId="22" borderId="53" xfId="0" applyFont="1" applyFill="1" applyBorder="1" applyAlignment="1">
      <alignment horizontal="center" vertical="center"/>
    </xf>
    <xf numFmtId="0" fontId="4" fillId="22" borderId="54" xfId="0" applyFont="1" applyFill="1" applyBorder="1" applyAlignment="1">
      <alignment horizontal="center" vertical="center"/>
    </xf>
    <xf numFmtId="0" fontId="4" fillId="25" borderId="12" xfId="124" applyFont="1" applyFill="1" applyBorder="1" applyAlignment="1">
      <alignment horizontal="center" vertical="center"/>
      <protection/>
    </xf>
    <xf numFmtId="0" fontId="4" fillId="25" borderId="28" xfId="124" applyFont="1" applyFill="1" applyBorder="1" applyAlignment="1">
      <alignment horizontal="center" vertical="center"/>
      <protection/>
    </xf>
    <xf numFmtId="2" fontId="4" fillId="0" borderId="0" xfId="124" applyNumberFormat="1" applyFont="1" applyAlignment="1">
      <alignment horizontal="center"/>
      <protection/>
    </xf>
    <xf numFmtId="0" fontId="4" fillId="0" borderId="0" xfId="0" applyFont="1" applyAlignment="1">
      <alignment horizontal="center"/>
    </xf>
    <xf numFmtId="0" fontId="4" fillId="0" borderId="0" xfId="124" applyFont="1" applyAlignment="1">
      <alignment horizontal="center"/>
      <protection/>
    </xf>
    <xf numFmtId="0" fontId="4" fillId="8" borderId="14" xfId="124" applyFont="1" applyFill="1" applyBorder="1" applyAlignment="1">
      <alignment horizontal="center" vertical="center"/>
      <protection/>
    </xf>
    <xf numFmtId="0" fontId="4" fillId="8" borderId="15" xfId="124" applyFont="1" applyFill="1" applyBorder="1" applyAlignment="1">
      <alignment horizontal="center" vertical="center"/>
      <protection/>
    </xf>
    <xf numFmtId="0" fontId="4" fillId="8" borderId="16" xfId="124" applyFont="1" applyFill="1" applyBorder="1" applyAlignment="1">
      <alignment horizontal="center" vertical="center"/>
      <protection/>
    </xf>
    <xf numFmtId="0" fontId="4" fillId="22" borderId="12" xfId="124" applyFont="1" applyFill="1" applyBorder="1" applyAlignment="1">
      <alignment horizontal="center" vertical="center" wrapText="1"/>
      <protection/>
    </xf>
    <xf numFmtId="0" fontId="4" fillId="22" borderId="28" xfId="124" applyFont="1" applyFill="1" applyBorder="1" applyAlignment="1">
      <alignment horizontal="center" vertical="center" wrapText="1"/>
      <protection/>
    </xf>
    <xf numFmtId="0" fontId="12" fillId="0" borderId="0" xfId="0" applyFont="1" applyAlignment="1">
      <alignment horizontal="center"/>
    </xf>
    <xf numFmtId="2" fontId="2" fillId="20" borderId="41" xfId="0" applyNumberFormat="1" applyFont="1" applyFill="1" applyBorder="1" applyAlignment="1">
      <alignment horizontal="center"/>
    </xf>
    <xf numFmtId="2" fontId="2" fillId="20" borderId="27" xfId="0" applyNumberFormat="1" applyFont="1" applyFill="1" applyBorder="1" applyAlignment="1">
      <alignment horizontal="center"/>
    </xf>
    <xf numFmtId="0" fontId="2" fillId="20" borderId="41" xfId="0" applyFont="1" applyFill="1" applyBorder="1" applyAlignment="1">
      <alignment horizontal="center"/>
    </xf>
    <xf numFmtId="0" fontId="2" fillId="20" borderId="27" xfId="0" applyFont="1" applyFill="1" applyBorder="1" applyAlignment="1">
      <alignment horizontal="center"/>
    </xf>
    <xf numFmtId="2" fontId="2" fillId="20" borderId="18" xfId="0" applyNumberFormat="1" applyFont="1" applyFill="1" applyBorder="1" applyAlignment="1">
      <alignment horizontal="center"/>
    </xf>
    <xf numFmtId="2" fontId="2" fillId="20" borderId="0" xfId="0" applyNumberFormat="1" applyFont="1" applyFill="1" applyBorder="1" applyAlignment="1">
      <alignment horizontal="center"/>
    </xf>
    <xf numFmtId="2" fontId="2" fillId="20" borderId="38" xfId="0" applyNumberFormat="1" applyFont="1" applyFill="1" applyBorder="1" applyAlignment="1">
      <alignment horizontal="center"/>
    </xf>
    <xf numFmtId="2" fontId="2" fillId="20" borderId="39" xfId="0" applyNumberFormat="1" applyFont="1" applyFill="1" applyBorder="1" applyAlignment="1">
      <alignment horizontal="center"/>
    </xf>
    <xf numFmtId="0" fontId="59" fillId="0" borderId="0" xfId="108" applyFont="1" applyBorder="1" applyAlignment="1" applyProtection="1">
      <alignment horizontal="left" vertical="center"/>
      <protection/>
    </xf>
    <xf numFmtId="49" fontId="56" fillId="4" borderId="36" xfId="126" applyNumberFormat="1" applyFont="1" applyFill="1" applyBorder="1" applyAlignment="1">
      <alignment horizontal="center" vertical="center" wrapText="1"/>
      <protection/>
    </xf>
    <xf numFmtId="49" fontId="56" fillId="4" borderId="41" xfId="126" applyNumberFormat="1" applyFont="1" applyFill="1" applyBorder="1" applyAlignment="1">
      <alignment horizontal="center" vertical="center" wrapText="1"/>
      <protection/>
    </xf>
    <xf numFmtId="49" fontId="2" fillId="4" borderId="14" xfId="126" applyNumberFormat="1" applyFont="1" applyFill="1" applyBorder="1" applyAlignment="1">
      <alignment horizontal="center" vertical="center" wrapText="1"/>
      <protection/>
    </xf>
    <xf numFmtId="49" fontId="2" fillId="4" borderId="15" xfId="126" applyNumberFormat="1" applyFont="1" applyFill="1" applyBorder="1" applyAlignment="1">
      <alignment horizontal="center" vertical="center" wrapText="1"/>
      <protection/>
    </xf>
    <xf numFmtId="49" fontId="56" fillId="4" borderId="17" xfId="126" applyNumberFormat="1" applyFont="1" applyFill="1" applyBorder="1" applyAlignment="1">
      <alignment horizontal="center" vertical="center" wrapText="1"/>
      <protection/>
    </xf>
    <xf numFmtId="49" fontId="56" fillId="4" borderId="37" xfId="126" applyNumberFormat="1" applyFont="1" applyFill="1" applyBorder="1" applyAlignment="1">
      <alignment horizontal="center" vertical="center" wrapText="1"/>
      <protection/>
    </xf>
    <xf numFmtId="49" fontId="56" fillId="4" borderId="18" xfId="126" applyNumberFormat="1" applyFont="1" applyFill="1" applyBorder="1" applyAlignment="1">
      <alignment horizontal="center" vertical="center" wrapText="1"/>
      <protection/>
    </xf>
    <xf numFmtId="49" fontId="56" fillId="4" borderId="27" xfId="126" applyNumberFormat="1" applyFont="1" applyFill="1" applyBorder="1" applyAlignment="1">
      <alignment horizontal="center" vertical="center" wrapText="1"/>
      <protection/>
    </xf>
    <xf numFmtId="0" fontId="25" fillId="0" borderId="0" xfId="0" applyFont="1" applyAlignment="1">
      <alignment horizontal="center"/>
    </xf>
    <xf numFmtId="0" fontId="16" fillId="20" borderId="36" xfId="0" applyFont="1" applyFill="1" applyBorder="1" applyAlignment="1">
      <alignment horizontal="center"/>
    </xf>
    <xf numFmtId="0" fontId="16" fillId="20" borderId="17" xfId="0" applyFont="1" applyFill="1" applyBorder="1" applyAlignment="1">
      <alignment horizontal="center"/>
    </xf>
    <xf numFmtId="0" fontId="16" fillId="20" borderId="37" xfId="0" applyFont="1" applyFill="1" applyBorder="1" applyAlignment="1">
      <alignment horizontal="center"/>
    </xf>
    <xf numFmtId="3" fontId="12" fillId="0" borderId="0" xfId="0" applyNumberFormat="1" applyFont="1" applyAlignment="1">
      <alignment horizontal="center"/>
    </xf>
    <xf numFmtId="0" fontId="4" fillId="20" borderId="12" xfId="0" applyFont="1" applyFill="1" applyBorder="1" applyAlignment="1">
      <alignment horizontal="center"/>
    </xf>
    <xf numFmtId="0" fontId="0" fillId="0" borderId="40" xfId="0" applyBorder="1" applyAlignment="1">
      <alignment/>
    </xf>
    <xf numFmtId="17" fontId="4" fillId="20" borderId="13" xfId="0" applyNumberFormat="1" applyFont="1" applyFill="1" applyBorder="1" applyAlignment="1">
      <alignment horizontal="center"/>
    </xf>
    <xf numFmtId="0" fontId="4" fillId="20" borderId="13" xfId="0" applyNumberFormat="1" applyFont="1" applyFill="1" applyBorder="1" applyAlignment="1">
      <alignment horizontal="center"/>
    </xf>
    <xf numFmtId="1" fontId="4" fillId="20" borderId="13" xfId="0" applyNumberFormat="1" applyFont="1" applyFill="1" applyBorder="1" applyAlignment="1">
      <alignment horizontal="center"/>
    </xf>
    <xf numFmtId="3" fontId="4" fillId="0" borderId="0" xfId="0" applyNumberFormat="1" applyFont="1" applyAlignment="1">
      <alignment horizontal="center"/>
    </xf>
    <xf numFmtId="0" fontId="4" fillId="20" borderId="40" xfId="0" applyFont="1" applyFill="1" applyBorder="1" applyAlignment="1">
      <alignment horizontal="center"/>
    </xf>
    <xf numFmtId="17" fontId="4" fillId="20" borderId="16" xfId="0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3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17" fontId="4" fillId="20" borderId="14" xfId="0" applyNumberFormat="1" applyFont="1" applyFill="1" applyBorder="1" applyAlignment="1">
      <alignment horizontal="center"/>
    </xf>
    <xf numFmtId="0" fontId="4" fillId="20" borderId="15" xfId="0" applyNumberFormat="1" applyFont="1" applyFill="1" applyBorder="1" applyAlignment="1">
      <alignment horizontal="center"/>
    </xf>
    <xf numFmtId="0" fontId="4" fillId="20" borderId="16" xfId="0" applyNumberFormat="1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 vertical="center"/>
    </xf>
    <xf numFmtId="3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7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4" borderId="40" xfId="0" applyFont="1" applyFill="1" applyBorder="1" applyAlignment="1">
      <alignment horizontal="center" vertical="center"/>
    </xf>
    <xf numFmtId="0" fontId="4" fillId="4" borderId="28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36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4" fillId="4" borderId="37" xfId="0" applyFont="1" applyFill="1" applyBorder="1" applyAlignment="1">
      <alignment horizontal="center" vertical="center"/>
    </xf>
    <xf numFmtId="0" fontId="10" fillId="4" borderId="41" xfId="0" applyFont="1" applyFill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/>
    </xf>
    <xf numFmtId="0" fontId="10" fillId="4" borderId="27" xfId="0" applyFont="1" applyFill="1" applyBorder="1" applyAlignment="1">
      <alignment horizontal="center" vertical="center"/>
    </xf>
    <xf numFmtId="0" fontId="4" fillId="4" borderId="39" xfId="0" applyFont="1" applyFill="1" applyBorder="1" applyAlignment="1">
      <alignment horizontal="center" vertical="center"/>
    </xf>
    <xf numFmtId="0" fontId="4" fillId="4" borderId="27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3" fontId="30" fillId="0" borderId="0" xfId="0" applyNumberFormat="1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17" fontId="2" fillId="0" borderId="18" xfId="0" applyNumberFormat="1" applyFont="1" applyBorder="1" applyAlignment="1">
      <alignment horizontal="right" vertical="center"/>
    </xf>
    <xf numFmtId="0" fontId="24" fillId="20" borderId="13" xfId="0" applyFont="1" applyFill="1" applyBorder="1" applyAlignment="1">
      <alignment horizontal="center" vertical="center"/>
    </xf>
    <xf numFmtId="49" fontId="4" fillId="4" borderId="13" xfId="0" applyNumberFormat="1" applyFont="1" applyFill="1" applyBorder="1" applyAlignment="1">
      <alignment horizontal="center"/>
    </xf>
    <xf numFmtId="0" fontId="12" fillId="0" borderId="0" xfId="122" applyFont="1" applyAlignment="1">
      <alignment horizontal="center"/>
      <protection/>
    </xf>
    <xf numFmtId="0" fontId="4" fillId="0" borderId="0" xfId="122" applyFont="1" applyAlignment="1">
      <alignment horizontal="center"/>
      <protection/>
    </xf>
    <xf numFmtId="0" fontId="4" fillId="0" borderId="0" xfId="0" applyFont="1" applyFill="1" applyAlignment="1">
      <alignment horizontal="center"/>
    </xf>
    <xf numFmtId="0" fontId="24" fillId="20" borderId="36" xfId="0" applyFont="1" applyFill="1" applyBorder="1" applyAlignment="1">
      <alignment horizontal="center" vertical="center"/>
    </xf>
    <xf numFmtId="0" fontId="24" fillId="20" borderId="17" xfId="0" applyFont="1" applyFill="1" applyBorder="1" applyAlignment="1">
      <alignment horizontal="center" vertical="center"/>
    </xf>
    <xf numFmtId="0" fontId="24" fillId="20" borderId="3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</cellXfs>
  <cellStyles count="1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1 2" xfId="22"/>
    <cellStyle name="20% - Ênfase2" xfId="23"/>
    <cellStyle name="20% - Ênfase2 2" xfId="24"/>
    <cellStyle name="20% - Ênfase3" xfId="25"/>
    <cellStyle name="20% - Ênfase3 2" xfId="26"/>
    <cellStyle name="20% - Ênfase4" xfId="27"/>
    <cellStyle name="20% - Ênfase4 2" xfId="28"/>
    <cellStyle name="20% - Ênfase5" xfId="29"/>
    <cellStyle name="20% - Ênfase5 2" xfId="30"/>
    <cellStyle name="20% - Ênfase6" xfId="31"/>
    <cellStyle name="20% - Ênfase6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Ênfase1" xfId="39"/>
    <cellStyle name="40% - Ênfase1 2" xfId="40"/>
    <cellStyle name="40% - Ênfase2" xfId="41"/>
    <cellStyle name="40% - Ênfase2 2" xfId="42"/>
    <cellStyle name="40% - Ênfase3" xfId="43"/>
    <cellStyle name="40% - Ênfase3 2" xfId="44"/>
    <cellStyle name="40% - Ênfase4" xfId="45"/>
    <cellStyle name="40% - Ênfase4 2" xfId="46"/>
    <cellStyle name="40% - Ênfase5" xfId="47"/>
    <cellStyle name="40% - Ênfase5 2" xfId="48"/>
    <cellStyle name="40% - Ênfase6" xfId="49"/>
    <cellStyle name="40% - Ênfase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Ênfase1" xfId="57"/>
    <cellStyle name="60% - Ênfase1 2" xfId="58"/>
    <cellStyle name="60% - Ênfase2" xfId="59"/>
    <cellStyle name="60% - Ênfase2 2" xfId="60"/>
    <cellStyle name="60% - Ênfase3" xfId="61"/>
    <cellStyle name="60% - Ênfase3 2" xfId="62"/>
    <cellStyle name="60% - Ênfase4" xfId="63"/>
    <cellStyle name="60% - Ênfase4 2" xfId="64"/>
    <cellStyle name="60% - Ênfase5" xfId="65"/>
    <cellStyle name="60% - Ênfase5 2" xfId="66"/>
    <cellStyle name="60% - Ênfase6" xfId="67"/>
    <cellStyle name="60% - Ênfase6 2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Bom" xfId="76"/>
    <cellStyle name="Bom 2" xfId="77"/>
    <cellStyle name="Calculation" xfId="78"/>
    <cellStyle name="Cálculo" xfId="79"/>
    <cellStyle name="Cálculo 2" xfId="80"/>
    <cellStyle name="Célula de Verificação" xfId="81"/>
    <cellStyle name="Célula de Verificação 2" xfId="82"/>
    <cellStyle name="Célula Vinculada" xfId="83"/>
    <cellStyle name="Célula Vinculada 2" xfId="84"/>
    <cellStyle name="Check Cell" xfId="85"/>
    <cellStyle name="Ênfase1" xfId="86"/>
    <cellStyle name="Ênfase1 2" xfId="87"/>
    <cellStyle name="Ênfase2" xfId="88"/>
    <cellStyle name="Ênfase2 2" xfId="89"/>
    <cellStyle name="Ênfase3" xfId="90"/>
    <cellStyle name="Ênfase3 2" xfId="91"/>
    <cellStyle name="Ênfase4" xfId="92"/>
    <cellStyle name="Ênfase4 2" xfId="93"/>
    <cellStyle name="Ênfase5" xfId="94"/>
    <cellStyle name="Ênfase5 2" xfId="95"/>
    <cellStyle name="Ênfase6" xfId="96"/>
    <cellStyle name="Ênfase6 2" xfId="97"/>
    <cellStyle name="Entrada" xfId="98"/>
    <cellStyle name="Entrada 2" xfId="99"/>
    <cellStyle name="Explanatory Text" xfId="100"/>
    <cellStyle name="Good" xfId="101"/>
    <cellStyle name="Heading 1" xfId="102"/>
    <cellStyle name="Heading 2" xfId="103"/>
    <cellStyle name="Heading 3" xfId="104"/>
    <cellStyle name="Heading 4" xfId="105"/>
    <cellStyle name="Hyperlink" xfId="106"/>
    <cellStyle name="Followed Hyperlink" xfId="107"/>
    <cellStyle name="Hyperlink_Ranking do Agronegócio-Valores" xfId="108"/>
    <cellStyle name="Incorreto" xfId="109"/>
    <cellStyle name="Incorreto 2" xfId="110"/>
    <cellStyle name="Input" xfId="111"/>
    <cellStyle name="Linked Cell" xfId="112"/>
    <cellStyle name="Currency" xfId="113"/>
    <cellStyle name="Currency [0]" xfId="114"/>
    <cellStyle name="Neutra" xfId="115"/>
    <cellStyle name="Neutra 2" xfId="116"/>
    <cellStyle name="Neutral" xfId="117"/>
    <cellStyle name="Normal 2" xfId="118"/>
    <cellStyle name="Normal 2 2" xfId="119"/>
    <cellStyle name="Normal 3" xfId="120"/>
    <cellStyle name="Normal_2001 09 SET" xfId="121"/>
    <cellStyle name="Normal_Balança Janeiro-02" xfId="122"/>
    <cellStyle name="Normal_Balança Janeiro-022" xfId="123"/>
    <cellStyle name="Normal_Estoques privados e público-CONAB-04-13" xfId="124"/>
    <cellStyle name="Normal_Informe Café - Julho-02" xfId="125"/>
    <cellStyle name="Normal_Plan1_1" xfId="126"/>
    <cellStyle name="Normal_Ranking do Agronegócio-Valores" xfId="127"/>
    <cellStyle name="Nota" xfId="128"/>
    <cellStyle name="Nota 2" xfId="129"/>
    <cellStyle name="Note" xfId="130"/>
    <cellStyle name="Output" xfId="131"/>
    <cellStyle name="Percent" xfId="132"/>
    <cellStyle name="Saída" xfId="133"/>
    <cellStyle name="Saída 2" xfId="134"/>
    <cellStyle name="Comma [0]" xfId="135"/>
    <cellStyle name="Separador de milhares 2" xfId="136"/>
    <cellStyle name="Separador de milhares 3" xfId="137"/>
    <cellStyle name="Separador de milhares_Estoques privados e público-CONAB-04-13" xfId="138"/>
    <cellStyle name="Texto de Aviso" xfId="139"/>
    <cellStyle name="Texto de Aviso 2" xfId="140"/>
    <cellStyle name="Texto Explicativo" xfId="141"/>
    <cellStyle name="Texto Explicativo 2" xfId="142"/>
    <cellStyle name="Title" xfId="143"/>
    <cellStyle name="Título" xfId="144"/>
    <cellStyle name="Título 1" xfId="145"/>
    <cellStyle name="Título 1 2" xfId="146"/>
    <cellStyle name="Título 2" xfId="147"/>
    <cellStyle name="Título 2 2" xfId="148"/>
    <cellStyle name="Título 3" xfId="149"/>
    <cellStyle name="Título 3 2" xfId="150"/>
    <cellStyle name="Título 4" xfId="151"/>
    <cellStyle name="Título 4 2" xfId="152"/>
    <cellStyle name="Título 5" xfId="153"/>
    <cellStyle name="Total" xfId="154"/>
    <cellStyle name="Total 2" xfId="155"/>
    <cellStyle name="Comma" xfId="156"/>
    <cellStyle name="Warning Text" xfId="157"/>
  </cellStyles>
  <dxfs count="1"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externalLink" Target="externalLinks/externalLink4.xml" /><Relationship Id="rId24" Type="http://schemas.openxmlformats.org/officeDocument/2006/relationships/externalLink" Target="externalLinks/externalLink5.xml" /><Relationship Id="rId25" Type="http://schemas.openxmlformats.org/officeDocument/2006/relationships/externalLink" Target="externalLinks/externalLink6.xml" /><Relationship Id="rId26" Type="http://schemas.openxmlformats.org/officeDocument/2006/relationships/externalLink" Target="externalLinks/externalLink7.xml" /><Relationship Id="rId27" Type="http://schemas.openxmlformats.org/officeDocument/2006/relationships/externalLink" Target="externalLinks/externalLink8.xml" /><Relationship Id="rId28" Type="http://schemas.openxmlformats.org/officeDocument/2006/relationships/externalLink" Target="externalLinks/externalLink9.xml" /><Relationship Id="rId29" Type="http://schemas.openxmlformats.org/officeDocument/2006/relationships/externalLink" Target="externalLinks/externalLink10.xml" /><Relationship Id="rId30" Type="http://schemas.openxmlformats.org/officeDocument/2006/relationships/externalLink" Target="externalLinks/externalLink11.xml" /><Relationship Id="rId31" Type="http://schemas.openxmlformats.org/officeDocument/2006/relationships/externalLink" Target="externalLinks/externalLink12.xml" /><Relationship Id="rId32" Type="http://schemas.openxmlformats.org/officeDocument/2006/relationships/externalLink" Target="externalLinks/externalLink13.xml" /><Relationship Id="rId33" Type="http://schemas.openxmlformats.org/officeDocument/2006/relationships/externalLink" Target="externalLinks/externalLink14.xml" /><Relationship Id="rId34" Type="http://schemas.openxmlformats.org/officeDocument/2006/relationships/externalLink" Target="externalLinks/externalLink15.xml" /><Relationship Id="rId35" Type="http://schemas.openxmlformats.org/officeDocument/2006/relationships/externalLink" Target="externalLinks/externalLink16.xml" /><Relationship Id="rId36" Type="http://schemas.openxmlformats.org/officeDocument/2006/relationships/externalLink" Target="externalLinks/externalLink17.xml" /><Relationship Id="rId3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2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Cotação Mensal 2014
</a:t>
            </a:r>
          </a:p>
        </c:rich>
      </c:tx>
      <c:layout>
        <c:manualLayout>
          <c:xMode val="factor"/>
          <c:yMode val="factor"/>
          <c:x val="0.004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0775"/>
          <c:w val="0.71725"/>
          <c:h val="0.8295"/>
        </c:manualLayout>
      </c:layout>
      <c:lineChart>
        <c:grouping val="standard"/>
        <c:varyColors val="0"/>
        <c:ser>
          <c:idx val="0"/>
          <c:order val="0"/>
          <c:tx>
            <c:strRef>
              <c:f>'Cotação Mensal'!$C$5:$C$6</c:f>
              <c:strCache>
                <c:ptCount val="1"/>
                <c:pt idx="0">
                  <c:v>* Arábica  Tipo 6 BC-Duro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'Cotação Mensal'!$C$8:$C$19</c:f>
              <c:numCache/>
            </c:numRef>
          </c:val>
          <c:smooth val="0"/>
        </c:ser>
        <c:ser>
          <c:idx val="1"/>
          <c:order val="1"/>
          <c:tx>
            <c:strRef>
              <c:f>'Cotação Mensal'!$G$5:$G$6</c:f>
              <c:strCache>
                <c:ptCount val="1"/>
                <c:pt idx="0">
                  <c:v>Arábica  Tipo C Interno 500 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'Cotação Mensal'!$G$8:$G$19</c:f>
              <c:numCache/>
            </c:numRef>
          </c:val>
          <c:smooth val="0"/>
        </c:ser>
        <c:ser>
          <c:idx val="2"/>
          <c:order val="2"/>
          <c:tx>
            <c:strRef>
              <c:f>'Cotação Mensal'!$I$5:$I$6</c:f>
              <c:strCache>
                <c:ptCount val="1"/>
                <c:pt idx="0">
                  <c:v>Arábica  Tipo C Interno 500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'Cotação Mensal'!$I$8:$I$19</c:f>
              <c:numCache/>
            </c:numRef>
          </c:val>
          <c:smooth val="0"/>
        </c:ser>
        <c:ser>
          <c:idx val="3"/>
          <c:order val="3"/>
          <c:tx>
            <c:strRef>
              <c:f>'Cotação Mensal'!$K$5:$K$6</c:f>
              <c:strCache>
                <c:ptCount val="1"/>
                <c:pt idx="0">
                  <c:v>Conillon Tipo 7 BC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'Cotação Mensal'!$K$8:$K$19</c:f>
              <c:numCache/>
            </c:numRef>
          </c:val>
          <c:smooth val="0"/>
        </c:ser>
        <c:ser>
          <c:idx val="4"/>
          <c:order val="4"/>
          <c:tx>
            <c:v>* Conillon Tipo 6-Pen.13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'Cotação Mensal'!$E$8:$E$19</c:f>
              <c:numCache/>
            </c:numRef>
          </c:val>
          <c:smooth val="0"/>
        </c:ser>
        <c:marker val="1"/>
        <c:axId val="14690678"/>
        <c:axId val="57100735"/>
      </c:lineChart>
      <c:catAx>
        <c:axId val="146906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Mês</a:t>
                </a:r>
              </a:p>
            </c:rich>
          </c:tx>
          <c:layout>
            <c:manualLayout>
              <c:xMode val="factor"/>
              <c:yMode val="factor"/>
              <c:x val="-0.01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100735"/>
        <c:crosses val="autoZero"/>
        <c:auto val="1"/>
        <c:lblOffset val="100"/>
        <c:tickLblSkip val="1"/>
        <c:noMultiLvlLbl val="0"/>
      </c:catAx>
      <c:valAx>
        <c:axId val="57100735"/>
        <c:scaling>
          <c:orientation val="minMax"/>
          <c:max val="55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R$/Saca</a:t>
                </a:r>
              </a:p>
            </c:rich>
          </c:tx>
          <c:layout>
            <c:manualLayout>
              <c:xMode val="factor"/>
              <c:yMode val="factor"/>
              <c:x val="-0.01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690678"/>
        <c:crossesAt val="1"/>
        <c:crossBetween val="between"/>
        <c:dispUnits/>
        <c:majorUnit val="50"/>
        <c:minorUnit val="6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025"/>
          <c:y val="0.31225"/>
          <c:w val="0.22825"/>
          <c:h val="0.29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Receita Cambial 2014/13
</a:t>
            </a:r>
          </a:p>
        </c:rich>
      </c:tx>
      <c:layout>
        <c:manualLayout>
          <c:xMode val="factor"/>
          <c:yMode val="factor"/>
          <c:x val="-0.011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162"/>
          <c:w val="0.7405"/>
          <c:h val="0.74825"/>
        </c:manualLayout>
      </c:layout>
      <c:barChart>
        <c:barDir val="col"/>
        <c:grouping val="clustered"/>
        <c:varyColors val="0"/>
        <c:ser>
          <c:idx val="0"/>
          <c:order val="0"/>
          <c:tx>
            <c:v>2014 Receita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('Exp.Verde'!$B$6:$B$11,'Exp.Verde'!$B$13:$B$18)</c:f>
              <c:numCache/>
            </c:numRef>
          </c:val>
        </c:ser>
        <c:ser>
          <c:idx val="1"/>
          <c:order val="1"/>
          <c:tx>
            <c:v>2013 Receita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('Exp.Verde'!$E$6:$E$11,'Exp.Verde'!$E$13:$E$18)</c:f>
              <c:numCache/>
            </c:numRef>
          </c:val>
        </c:ser>
        <c:axId val="19396244"/>
        <c:axId val="415749"/>
      </c:barChart>
      <c:catAx>
        <c:axId val="193962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Mês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5749"/>
        <c:crosses val="autoZero"/>
        <c:auto val="1"/>
        <c:lblOffset val="100"/>
        <c:tickLblSkip val="1"/>
        <c:noMultiLvlLbl val="0"/>
      </c:catAx>
      <c:valAx>
        <c:axId val="4157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3962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975"/>
          <c:y val="0.42425"/>
          <c:w val="0.23475"/>
          <c:h val="0.22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Volume 2014/13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8"/>
          <c:w val="0.76325"/>
          <c:h val="0.73425"/>
        </c:manualLayout>
      </c:layout>
      <c:barChart>
        <c:barDir val="col"/>
        <c:grouping val="clustered"/>
        <c:varyColors val="0"/>
        <c:ser>
          <c:idx val="0"/>
          <c:order val="0"/>
          <c:tx>
            <c:v>2014 Volume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('Exp.Verde'!$C$6:$C$11,'Exp.Verde'!$C$13:$C$18)</c:f>
              <c:numCache/>
            </c:numRef>
          </c:val>
        </c:ser>
        <c:ser>
          <c:idx val="1"/>
          <c:order val="1"/>
          <c:tx>
            <c:v>2013 Volume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('Exp.Verde'!$F$6:$F$11,'Exp.Verde'!$F$13:$F$18)</c:f>
              <c:numCache/>
            </c:numRef>
          </c:val>
        </c:ser>
        <c:axId val="18708706"/>
        <c:axId val="36585403"/>
      </c:barChart>
      <c:catAx>
        <c:axId val="187087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Mês</a:t>
                </a:r>
              </a:p>
            </c:rich>
          </c:tx>
          <c:layout>
            <c:manualLayout>
              <c:xMode val="factor"/>
              <c:yMode val="factor"/>
              <c:x val="-0.015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585403"/>
        <c:crosses val="autoZero"/>
        <c:auto val="1"/>
        <c:lblOffset val="100"/>
        <c:tickLblSkip val="1"/>
        <c:noMultiLvlLbl val="0"/>
      </c:catAx>
      <c:valAx>
        <c:axId val="365854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7087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"/>
          <c:y val="0.416"/>
          <c:w val="0.223"/>
          <c:h val="0.2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Receita Cambial 2014/13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35"/>
          <c:w val="0.73"/>
          <c:h val="0.727"/>
        </c:manualLayout>
      </c:layout>
      <c:barChart>
        <c:barDir val="col"/>
        <c:grouping val="clustered"/>
        <c:varyColors val="0"/>
        <c:ser>
          <c:idx val="0"/>
          <c:order val="0"/>
          <c:tx>
            <c:v>2014 Receita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('Exp.Solúvel'!$B$6:$B$11,'Exp.Solúvel'!$B$13:$B$18)</c:f>
              <c:numCache/>
            </c:numRef>
          </c:val>
        </c:ser>
        <c:ser>
          <c:idx val="1"/>
          <c:order val="1"/>
          <c:tx>
            <c:v>2013 Receita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('Exp.Solúvel'!$E$6:$E$11,'Exp.Solúvel'!$E$13:$E$18)</c:f>
              <c:numCache/>
            </c:numRef>
          </c:val>
        </c:ser>
        <c:axId val="35730400"/>
        <c:axId val="64364129"/>
      </c:barChart>
      <c:catAx>
        <c:axId val="357304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Mês</a:t>
                </a:r>
              </a:p>
            </c:rich>
          </c:tx>
          <c:layout>
            <c:manualLayout>
              <c:xMode val="factor"/>
              <c:yMode val="factor"/>
              <c:x val="-0.015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364129"/>
        <c:crosses val="autoZero"/>
        <c:auto val="1"/>
        <c:lblOffset val="100"/>
        <c:tickLblSkip val="1"/>
        <c:noMultiLvlLbl val="0"/>
      </c:catAx>
      <c:valAx>
        <c:axId val="643641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7304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8"/>
          <c:y val="0.39675"/>
          <c:w val="0.262"/>
          <c:h val="0.2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Volume 2014/13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7075"/>
          <c:w val="0.7475"/>
          <c:h val="0.73725"/>
        </c:manualLayout>
      </c:layout>
      <c:barChart>
        <c:barDir val="col"/>
        <c:grouping val="clustered"/>
        <c:varyColors val="0"/>
        <c:ser>
          <c:idx val="0"/>
          <c:order val="0"/>
          <c:tx>
            <c:v>2014 Volume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('Exp.Solúvel'!$C$6:$C$11,'Exp.Solúvel'!$C$13:$C$18)</c:f>
              <c:numCache/>
            </c:numRef>
          </c:val>
        </c:ser>
        <c:ser>
          <c:idx val="1"/>
          <c:order val="1"/>
          <c:tx>
            <c:v>2013 Volume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('Exp.Solúvel'!$F$6:$F$11,'Exp.Solúvel'!$F$13:$F$18)</c:f>
              <c:numCache/>
            </c:numRef>
          </c:val>
        </c:ser>
        <c:axId val="10704654"/>
        <c:axId val="11947383"/>
      </c:barChart>
      <c:catAx>
        <c:axId val="107046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Mês</a:t>
                </a:r>
              </a:p>
            </c:rich>
          </c:tx>
          <c:layout>
            <c:manualLayout>
              <c:xMode val="factor"/>
              <c:yMode val="factor"/>
              <c:x val="-0.015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947383"/>
        <c:crosses val="autoZero"/>
        <c:auto val="1"/>
        <c:lblOffset val="100"/>
        <c:tickLblSkip val="1"/>
        <c:noMultiLvlLbl val="0"/>
      </c:catAx>
      <c:valAx>
        <c:axId val="119473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7046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175"/>
          <c:y val="0.39925"/>
          <c:w val="0.2355"/>
          <c:h val="0.2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Receita Cambial 2014/13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35"/>
          <c:w val="0.73"/>
          <c:h val="0.7265"/>
        </c:manualLayout>
      </c:layout>
      <c:barChart>
        <c:barDir val="col"/>
        <c:grouping val="clustered"/>
        <c:varyColors val="0"/>
        <c:ser>
          <c:idx val="0"/>
          <c:order val="0"/>
          <c:tx>
            <c:v>2014 Receita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('Exp.Torrado'!$B$6:$B$11,'Exp.Torrado'!$B$13:$B$18)</c:f>
              <c:numCache/>
            </c:numRef>
          </c:val>
        </c:ser>
        <c:ser>
          <c:idx val="1"/>
          <c:order val="1"/>
          <c:tx>
            <c:v>2013 Receita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('Exp.Torrado'!$E$6:$E$11,'Exp.Torrado'!$E$13:$E$18)</c:f>
              <c:numCache/>
            </c:numRef>
          </c:val>
        </c:ser>
        <c:axId val="761324"/>
        <c:axId val="34259581"/>
      </c:barChart>
      <c:catAx>
        <c:axId val="7613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Mês</a:t>
                </a:r>
              </a:p>
            </c:rich>
          </c:tx>
          <c:layout>
            <c:manualLayout>
              <c:xMode val="factor"/>
              <c:yMode val="factor"/>
              <c:x val="-0.015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259581"/>
        <c:crosses val="autoZero"/>
        <c:auto val="1"/>
        <c:lblOffset val="100"/>
        <c:tickLblSkip val="1"/>
        <c:noMultiLvlLbl val="0"/>
      </c:catAx>
      <c:valAx>
        <c:axId val="342595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613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8"/>
          <c:y val="0.3925"/>
          <c:w val="0.262"/>
          <c:h val="0.2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Volume 2014/13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7075"/>
          <c:w val="0.7475"/>
          <c:h val="0.737"/>
        </c:manualLayout>
      </c:layout>
      <c:barChart>
        <c:barDir val="col"/>
        <c:grouping val="clustered"/>
        <c:varyColors val="0"/>
        <c:ser>
          <c:idx val="0"/>
          <c:order val="0"/>
          <c:tx>
            <c:v>2014 Volume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('Exp.Torrado'!$C$6:$C$11,'Exp.Torrado'!$C$13:$C$18)</c:f>
              <c:numCache/>
            </c:numRef>
          </c:val>
        </c:ser>
        <c:ser>
          <c:idx val="1"/>
          <c:order val="1"/>
          <c:tx>
            <c:v>2013 Volume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('Exp.Torrado'!$F$6:$F$11,'Exp.Torrado'!$F$13:$F$18)</c:f>
              <c:numCache/>
            </c:numRef>
          </c:val>
        </c:ser>
        <c:axId val="65286138"/>
        <c:axId val="52195059"/>
      </c:barChart>
      <c:catAx>
        <c:axId val="652861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Mês</a:t>
                </a:r>
              </a:p>
            </c:rich>
          </c:tx>
          <c:layout>
            <c:manualLayout>
              <c:xMode val="factor"/>
              <c:yMode val="factor"/>
              <c:x val="-0.015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195059"/>
        <c:crosses val="autoZero"/>
        <c:auto val="1"/>
        <c:lblOffset val="100"/>
        <c:tickLblSkip val="1"/>
        <c:noMultiLvlLbl val="0"/>
      </c:catAx>
      <c:valAx>
        <c:axId val="521950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2861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175"/>
          <c:y val="0.395"/>
          <c:w val="0.2355"/>
          <c:h val="0.2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Receita Cambial 2014/13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35"/>
          <c:w val="0.73"/>
          <c:h val="0.7265"/>
        </c:manualLayout>
      </c:layout>
      <c:barChart>
        <c:barDir val="col"/>
        <c:grouping val="clustered"/>
        <c:varyColors val="0"/>
        <c:ser>
          <c:idx val="0"/>
          <c:order val="0"/>
          <c:tx>
            <c:v>2014 Receita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('Exp.Outs Ext.'!$B$6:$B$11,'Exp.Outs Ext.'!$B$13:$B$18)</c:f>
              <c:numCache/>
            </c:numRef>
          </c:val>
        </c:ser>
        <c:ser>
          <c:idx val="1"/>
          <c:order val="1"/>
          <c:tx>
            <c:v>2013 Receita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('Exp.Outs Ext.'!$E$6:$E$11,'Exp.Outs Ext.'!$E$13:$E$18)</c:f>
              <c:numCache/>
            </c:numRef>
          </c:val>
        </c:ser>
        <c:axId val="67076280"/>
        <c:axId val="65642585"/>
      </c:barChart>
      <c:catAx>
        <c:axId val="670762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Mês</a:t>
                </a:r>
              </a:p>
            </c:rich>
          </c:tx>
          <c:layout>
            <c:manualLayout>
              <c:xMode val="factor"/>
              <c:yMode val="factor"/>
              <c:x val="-0.015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642585"/>
        <c:crosses val="autoZero"/>
        <c:auto val="1"/>
        <c:lblOffset val="100"/>
        <c:tickLblSkip val="1"/>
        <c:noMultiLvlLbl val="0"/>
      </c:catAx>
      <c:valAx>
        <c:axId val="656425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70762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8"/>
          <c:y val="0.3925"/>
          <c:w val="0.262"/>
          <c:h val="0.2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Volume 2014/13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7075"/>
          <c:w val="0.7475"/>
          <c:h val="0.737"/>
        </c:manualLayout>
      </c:layout>
      <c:barChart>
        <c:barDir val="col"/>
        <c:grouping val="clustered"/>
        <c:varyColors val="0"/>
        <c:ser>
          <c:idx val="0"/>
          <c:order val="0"/>
          <c:tx>
            <c:v>2014 Volume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('Exp.Outs Ext.'!$C$6:$C$11,'Exp.Outs Ext.'!$C$13:$C$18)</c:f>
              <c:numCache/>
            </c:numRef>
          </c:val>
        </c:ser>
        <c:ser>
          <c:idx val="1"/>
          <c:order val="1"/>
          <c:tx>
            <c:v>2013 Volume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('Exp.Outs Ext.'!$F$6:$F$11,'Exp.Outs Ext.'!$F$13:$F$18)</c:f>
              <c:numCache/>
            </c:numRef>
          </c:val>
        </c:ser>
        <c:axId val="1126310"/>
        <c:axId val="50683951"/>
      </c:barChart>
      <c:catAx>
        <c:axId val="11263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Mês</a:t>
                </a:r>
              </a:p>
            </c:rich>
          </c:tx>
          <c:layout>
            <c:manualLayout>
              <c:xMode val="factor"/>
              <c:yMode val="factor"/>
              <c:x val="-0.015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683951"/>
        <c:crosses val="autoZero"/>
        <c:auto val="1"/>
        <c:lblOffset val="100"/>
        <c:tickLblSkip val="1"/>
        <c:noMultiLvlLbl val="0"/>
      </c:catAx>
      <c:valAx>
        <c:axId val="506839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263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175"/>
          <c:y val="0.395"/>
          <c:w val="0.2355"/>
          <c:h val="0.2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400050</xdr:colOff>
      <xdr:row>0</xdr:row>
      <xdr:rowOff>0</xdr:rowOff>
    </xdr:from>
    <xdr:to>
      <xdr:col>18</xdr:col>
      <xdr:colOff>409575</xdr:colOff>
      <xdr:row>4</xdr:row>
      <xdr:rowOff>57150</xdr:rowOff>
    </xdr:to>
    <xdr:pic>
      <xdr:nvPicPr>
        <xdr:cNvPr id="1" name="Picture 8" descr="LOGO CAFÉ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06350" y="0"/>
          <a:ext cx="7620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371475</xdr:colOff>
      <xdr:row>1</xdr:row>
      <xdr:rowOff>171450</xdr:rowOff>
    </xdr:from>
    <xdr:to>
      <xdr:col>7</xdr:col>
      <xdr:colOff>723900</xdr:colOff>
      <xdr:row>4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361950"/>
          <a:ext cx="1133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22</xdr:row>
      <xdr:rowOff>85725</xdr:rowOff>
    </xdr:from>
    <xdr:to>
      <xdr:col>10</xdr:col>
      <xdr:colOff>600075</xdr:colOff>
      <xdr:row>42</xdr:row>
      <xdr:rowOff>104775</xdr:rowOff>
    </xdr:to>
    <xdr:graphicFrame>
      <xdr:nvGraphicFramePr>
        <xdr:cNvPr id="1" name="Chart 1"/>
        <xdr:cNvGraphicFramePr/>
      </xdr:nvGraphicFramePr>
      <xdr:xfrm>
        <a:off x="28575" y="3724275"/>
        <a:ext cx="721995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24</xdr:row>
      <xdr:rowOff>114300</xdr:rowOff>
    </xdr:from>
    <xdr:to>
      <xdr:col>5</xdr:col>
      <xdr:colOff>219075</xdr:colOff>
      <xdr:row>37</xdr:row>
      <xdr:rowOff>114300</xdr:rowOff>
    </xdr:to>
    <xdr:graphicFrame>
      <xdr:nvGraphicFramePr>
        <xdr:cNvPr id="1" name="Gráfico 1"/>
        <xdr:cNvGraphicFramePr/>
      </xdr:nvGraphicFramePr>
      <xdr:xfrm>
        <a:off x="28575" y="4467225"/>
        <a:ext cx="3533775" cy="235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304800</xdr:colOff>
      <xdr:row>24</xdr:row>
      <xdr:rowOff>114300</xdr:rowOff>
    </xdr:from>
    <xdr:to>
      <xdr:col>10</xdr:col>
      <xdr:colOff>676275</xdr:colOff>
      <xdr:row>37</xdr:row>
      <xdr:rowOff>114300</xdr:rowOff>
    </xdr:to>
    <xdr:graphicFrame>
      <xdr:nvGraphicFramePr>
        <xdr:cNvPr id="2" name="Gráfico 2"/>
        <xdr:cNvGraphicFramePr/>
      </xdr:nvGraphicFramePr>
      <xdr:xfrm>
        <a:off x="3648075" y="4467225"/>
        <a:ext cx="3629025" cy="2352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104775</xdr:rowOff>
    </xdr:from>
    <xdr:to>
      <xdr:col>5</xdr:col>
      <xdr:colOff>238125</xdr:colOff>
      <xdr:row>37</xdr:row>
      <xdr:rowOff>142875</xdr:rowOff>
    </xdr:to>
    <xdr:graphicFrame>
      <xdr:nvGraphicFramePr>
        <xdr:cNvPr id="1" name="Gráfico 1"/>
        <xdr:cNvGraphicFramePr/>
      </xdr:nvGraphicFramePr>
      <xdr:xfrm>
        <a:off x="47625" y="4457700"/>
        <a:ext cx="342900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304800</xdr:colOff>
      <xdr:row>24</xdr:row>
      <xdr:rowOff>104775</xdr:rowOff>
    </xdr:from>
    <xdr:to>
      <xdr:col>10</xdr:col>
      <xdr:colOff>590550</xdr:colOff>
      <xdr:row>37</xdr:row>
      <xdr:rowOff>152400</xdr:rowOff>
    </xdr:to>
    <xdr:graphicFrame>
      <xdr:nvGraphicFramePr>
        <xdr:cNvPr id="2" name="Gráfico 2"/>
        <xdr:cNvGraphicFramePr/>
      </xdr:nvGraphicFramePr>
      <xdr:xfrm>
        <a:off x="3543300" y="4457700"/>
        <a:ext cx="3524250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104775</xdr:rowOff>
    </xdr:from>
    <xdr:to>
      <xdr:col>5</xdr:col>
      <xdr:colOff>238125</xdr:colOff>
      <xdr:row>37</xdr:row>
      <xdr:rowOff>142875</xdr:rowOff>
    </xdr:to>
    <xdr:graphicFrame>
      <xdr:nvGraphicFramePr>
        <xdr:cNvPr id="1" name="Gráfico 1"/>
        <xdr:cNvGraphicFramePr/>
      </xdr:nvGraphicFramePr>
      <xdr:xfrm>
        <a:off x="47625" y="4457700"/>
        <a:ext cx="342900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304800</xdr:colOff>
      <xdr:row>24</xdr:row>
      <xdr:rowOff>104775</xdr:rowOff>
    </xdr:from>
    <xdr:to>
      <xdr:col>10</xdr:col>
      <xdr:colOff>590550</xdr:colOff>
      <xdr:row>37</xdr:row>
      <xdr:rowOff>152400</xdr:rowOff>
    </xdr:to>
    <xdr:graphicFrame>
      <xdr:nvGraphicFramePr>
        <xdr:cNvPr id="2" name="Gráfico 2"/>
        <xdr:cNvGraphicFramePr/>
      </xdr:nvGraphicFramePr>
      <xdr:xfrm>
        <a:off x="3543300" y="4457700"/>
        <a:ext cx="3524250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104775</xdr:rowOff>
    </xdr:from>
    <xdr:to>
      <xdr:col>5</xdr:col>
      <xdr:colOff>238125</xdr:colOff>
      <xdr:row>37</xdr:row>
      <xdr:rowOff>142875</xdr:rowOff>
    </xdr:to>
    <xdr:graphicFrame>
      <xdr:nvGraphicFramePr>
        <xdr:cNvPr id="1" name="Gráfico 1"/>
        <xdr:cNvGraphicFramePr/>
      </xdr:nvGraphicFramePr>
      <xdr:xfrm>
        <a:off x="47625" y="4457700"/>
        <a:ext cx="342900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304800</xdr:colOff>
      <xdr:row>24</xdr:row>
      <xdr:rowOff>104775</xdr:rowOff>
    </xdr:from>
    <xdr:to>
      <xdr:col>10</xdr:col>
      <xdr:colOff>590550</xdr:colOff>
      <xdr:row>37</xdr:row>
      <xdr:rowOff>152400</xdr:rowOff>
    </xdr:to>
    <xdr:graphicFrame>
      <xdr:nvGraphicFramePr>
        <xdr:cNvPr id="2" name="Gráfico 2"/>
        <xdr:cNvGraphicFramePr/>
      </xdr:nvGraphicFramePr>
      <xdr:xfrm>
        <a:off x="3543300" y="4457700"/>
        <a:ext cx="3524250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arconni.sobreira\Configura&#231;&#245;es%20locais\Temporary%20Internet%20Files\OLK1C\Linha%20Especial-Res-3.783\DEMANDA-LINHA%20ESPECIAL-2009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aulo.abreu\Meus%20documentos\Paulo\Caf&#233;s\Funcaf&#233;\SIPLAN\2010\DCAF-2010\Distribui&#231;&#227;o%20Recursos%20UF-Consolidado-setembro-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aulo.abreu\Documents\Paulo\CAF&#201;S\FUNCAF&#201;\Distribui&#231;&#227;o%20Recursos%20UF-Consolidado-setembro-0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aulo.abreu\AppData\Local\Microsoft\Windows\Temporary%20Internet%20Files\OLKB99E\Distribui&#231;&#227;o%20Recursos%20UF-Consolidado-setembro-0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aulo.abreu\AppData\Local\Microsoft\Windows\Temporary%20Internet%20Files\OLKB99E\SIPLAN\2010\Distribui&#231;&#227;o%20Recursos%20UF-Consolidado-setembro-0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rconni.sobreira\AppData\Local\Microsoft\Windows\Temporary%20Internet%20Files\OLK71C6\Distribui&#231;&#227;o%20Recursos%20UF-Consolidado-setembro-0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rconni.sobreira\AppData\Local\Microsoft\Windows\Temporary%20Internet%20Files\OLK71C6\SIPLAN\2010\Distribui&#231;&#227;o%20Recursos%20UF-Consolidado-setembro-09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rconni.sobreira\AppData\Local\Microsoft\Windows\Temporary%20Internet%20Files\OLK71C6\DCAF-2010\Distribui&#231;&#227;o%20Recursos%20UF-Consolidado-setembro-09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aulo.abreu\Documents\Paulo\Tabelas%20Relat&#243;rios%20Funcaf&#233;\2011\Distribui&#231;&#227;o%20Recursos%20UF-Consolidado-setembro-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arconni.sobreira\Configura&#231;&#245;es%20locais\Temporary%20Internet%20Files\OLK1C\Distribui&#231;&#227;o%20Recursos%20UF-Consolidado-dezembro-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aulo.abreu\Meus%20documentos\Paulo\Caf&#233;s\Funcaf&#233;\Funcaf&#233;\Distribui&#231;&#227;o%20Recursos%20UF-Consolidado-setembro-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aulo.abreu\Meus%20documentos\Paulo\Caf&#233;s\Funcaf&#233;\Funcaf&#233;\DCAF-2010\Distribui&#231;&#227;o%20Recursos%20UF-Consolidado-setembro-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aulo.abreu\Meus%20documentos\Paulo\Caf&#233;s\Funcaf&#233;\Distribui&#231;&#227;o%20Recursos%20UF-Consolidado-setembro-0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aulo.abreu\Meus%20documentos\Paulo\Caf&#233;s\Funcaf&#233;\SIPLAN\2010\Distribui&#231;&#227;o%20Recursos%20UF-Consolidado-setembro-0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aulo.abreu\Meus%20documentos\Paulo\Caf&#233;s\Funcaf&#233;\DCAF-2010\Distribui&#231;&#227;o%20Recursos%20UF-Consolidado-setembro-0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aulo.abreu\Documents\Paulo\CAF&#201;S\FUNCAF&#201;\DCAF-2010\Distribui&#231;&#227;o%20Recursos%20UF-Consolidado-setembro-0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aulo.abreu\AppData\Local\Microsoft\Windows\Temporary%20Internet%20Files\OLKB99E\DCAF-2010\Distribui&#231;&#227;o%20Recursos%20UF-Consolidado-setembro-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Coop.Proc.Valor"/>
      <sheetName val="Cooperativas-Certidões-Pt.Liq.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alores-UF-09"/>
      <sheetName val="Coop.Prod.UF-09"/>
      <sheetName val="Liberado-09"/>
      <sheetName val="Reembolsos-09"/>
      <sheetName val="Spred-09"/>
      <sheetName val="Agentes-Coop-09"/>
      <sheetName val="Geral-Regiao-09"/>
    </sheetNames>
    <sheetDataSet>
      <sheetData sheetId="4">
        <row r="7">
          <cell r="E7" t="str">
            <v>JANEIRO </v>
          </cell>
          <cell r="F7" t="str">
            <v>FEVEREIRO </v>
          </cell>
          <cell r="G7" t="str">
            <v>MARÇO </v>
          </cell>
          <cell r="H7" t="str">
            <v>ABRIL </v>
          </cell>
          <cell r="I7" t="str">
            <v>MAIO </v>
          </cell>
          <cell r="J7" t="str">
            <v>JUNHO </v>
          </cell>
          <cell r="K7" t="str">
            <v>JULHO </v>
          </cell>
          <cell r="L7" t="str">
            <v>AGOSTO 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alores-UF-09"/>
      <sheetName val="Coop.Prod.UF-09"/>
      <sheetName val="Liberado-09"/>
      <sheetName val="Reembolsos-09"/>
      <sheetName val="Spred-09"/>
      <sheetName val="Agentes-Coop-09"/>
      <sheetName val="Geral-Regiao-09"/>
    </sheetNames>
    <sheetDataSet>
      <sheetData sheetId="4">
        <row r="7">
          <cell r="E7" t="str">
            <v>JANEIRO </v>
          </cell>
          <cell r="F7" t="str">
            <v>FEVEREIRO </v>
          </cell>
          <cell r="G7" t="str">
            <v>MARÇO </v>
          </cell>
          <cell r="H7" t="str">
            <v>ABRIL </v>
          </cell>
          <cell r="I7" t="str">
            <v>MAIO </v>
          </cell>
          <cell r="J7" t="str">
            <v>JUNHO </v>
          </cell>
          <cell r="K7" t="str">
            <v>JULHO </v>
          </cell>
          <cell r="L7" t="str">
            <v>AGOSTO 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alores-UF-09"/>
      <sheetName val="Coop.Prod.UF-09"/>
      <sheetName val="Liberado-09"/>
      <sheetName val="Reembolsos-09"/>
      <sheetName val="Spred-09"/>
      <sheetName val="Agentes-Coop-09"/>
      <sheetName val="Geral-Regiao-09"/>
    </sheetNames>
    <sheetDataSet>
      <sheetData sheetId="4">
        <row r="7">
          <cell r="E7" t="str">
            <v>JANEIRO </v>
          </cell>
          <cell r="F7" t="str">
            <v>FEVEREIRO </v>
          </cell>
          <cell r="G7" t="str">
            <v>MARÇO </v>
          </cell>
          <cell r="H7" t="str">
            <v>ABRIL </v>
          </cell>
          <cell r="I7" t="str">
            <v>MAIO </v>
          </cell>
          <cell r="J7" t="str">
            <v>JUNHO </v>
          </cell>
          <cell r="K7" t="str">
            <v>JULHO </v>
          </cell>
          <cell r="L7" t="str">
            <v>AGOSTO 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alores-UF-09"/>
      <sheetName val="Coop.Prod.UF-09"/>
      <sheetName val="Liberado-09"/>
      <sheetName val="Reembolsos-09"/>
      <sheetName val="Spred-09"/>
      <sheetName val="Agentes-Coop-09"/>
      <sheetName val="Geral-Regiao-09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Valores-UF-09"/>
      <sheetName val="Coop.Prod.UF-09"/>
      <sheetName val="Liberado-09"/>
      <sheetName val="Reembolsos-09"/>
      <sheetName val="Spred-09"/>
      <sheetName val="Agentes-Coop-09"/>
      <sheetName val="Geral-Regiao-09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Valores-UF-09"/>
      <sheetName val="Coop.Prod.UF-09"/>
      <sheetName val="Liberado-09"/>
      <sheetName val="Reembolsos-09"/>
      <sheetName val="Spred-09"/>
      <sheetName val="Agentes-Coop-09"/>
      <sheetName val="Geral-Regiao-09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Valores-UF-09"/>
      <sheetName val="Coop.Prod.UF-09"/>
      <sheetName val="Liberado-09"/>
      <sheetName val="Reembolsos-09"/>
      <sheetName val="Spred-09"/>
      <sheetName val="Agentes-Coop-09"/>
      <sheetName val="Geral-Regiao-09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Valores-UF-09"/>
      <sheetName val="Coop.Prod.UF-09"/>
      <sheetName val="Liberado-09"/>
      <sheetName val="Reembolsos-09"/>
      <sheetName val="Spred-09"/>
      <sheetName val="Agentes-Coop-09"/>
      <sheetName val="Geral-Regiao-09"/>
    </sheetNames>
    <sheetDataSet>
      <sheetData sheetId="4">
        <row r="7">
          <cell r="E7" t="str">
            <v>JANEIRO </v>
          </cell>
          <cell r="F7" t="str">
            <v>FEVEREIRO </v>
          </cell>
          <cell r="G7" t="str">
            <v>MARÇO </v>
          </cell>
          <cell r="H7" t="str">
            <v>ABRIL </v>
          </cell>
          <cell r="I7" t="str">
            <v>MAIO </v>
          </cell>
          <cell r="J7" t="str">
            <v>JUNHO </v>
          </cell>
          <cell r="K7" t="str">
            <v>JULHO </v>
          </cell>
          <cell r="L7" t="str">
            <v>AGOSTO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alores-UF-09"/>
      <sheetName val="Coop.Prod.UF-09"/>
      <sheetName val="Liberado-09"/>
      <sheetName val="Reembolsos-09"/>
      <sheetName val="Spred-09"/>
      <sheetName val="Agentes-Coop-09"/>
      <sheetName val="Geral-Regiao-09"/>
    </sheetNames>
    <sheetDataSet>
      <sheetData sheetId="4">
        <row r="7">
          <cell r="D7" t="str">
            <v>JANEIRO </v>
          </cell>
          <cell r="E7" t="str">
            <v>FEVEREIRO </v>
          </cell>
          <cell r="F7" t="str">
            <v>MARÇO </v>
          </cell>
          <cell r="G7" t="str">
            <v>ABRIL </v>
          </cell>
          <cell r="H7" t="str">
            <v>MAIO </v>
          </cell>
          <cell r="I7" t="str">
            <v>JUNHO </v>
          </cell>
          <cell r="J7" t="str">
            <v>JULHO </v>
          </cell>
          <cell r="K7" t="str">
            <v>AGOSTO </v>
          </cell>
        </row>
        <row r="8">
          <cell r="D8">
            <v>10208807.15</v>
          </cell>
          <cell r="E8">
            <v>3834343.62</v>
          </cell>
          <cell r="F8">
            <v>0</v>
          </cell>
          <cell r="G8">
            <v>203559.69</v>
          </cell>
          <cell r="H8">
            <v>3875128.12</v>
          </cell>
          <cell r="I8">
            <v>540963.02</v>
          </cell>
          <cell r="J8">
            <v>229234.23</v>
          </cell>
          <cell r="K8">
            <v>237526.58</v>
          </cell>
        </row>
        <row r="9">
          <cell r="D9">
            <v>134576.04</v>
          </cell>
          <cell r="E9">
            <v>0</v>
          </cell>
          <cell r="F9">
            <v>0</v>
          </cell>
          <cell r="G9">
            <v>13505.55</v>
          </cell>
          <cell r="H9">
            <v>5514.89</v>
          </cell>
          <cell r="I9">
            <v>0</v>
          </cell>
          <cell r="J9">
            <v>616737.79</v>
          </cell>
          <cell r="K9">
            <v>67688.22</v>
          </cell>
        </row>
        <row r="10">
          <cell r="D10">
            <v>461675.22</v>
          </cell>
          <cell r="E10">
            <v>2100.44</v>
          </cell>
          <cell r="F10">
            <v>20723.23</v>
          </cell>
          <cell r="G10">
            <v>30455.59</v>
          </cell>
          <cell r="H10">
            <v>398.08</v>
          </cell>
          <cell r="I10">
            <v>44152.62</v>
          </cell>
          <cell r="J10">
            <v>18287.79</v>
          </cell>
          <cell r="K10" t="str">
            <v> </v>
          </cell>
        </row>
        <row r="11">
          <cell r="D11">
            <v>6322921.12</v>
          </cell>
          <cell r="E11">
            <v>0</v>
          </cell>
          <cell r="F11">
            <v>668658.38</v>
          </cell>
          <cell r="G11">
            <v>0</v>
          </cell>
          <cell r="H11">
            <v>1277450.39</v>
          </cell>
          <cell r="I11">
            <v>757655.76</v>
          </cell>
          <cell r="J11">
            <v>137300.02</v>
          </cell>
          <cell r="K11">
            <v>77308.77</v>
          </cell>
        </row>
        <row r="12">
          <cell r="D12">
            <v>25524.87</v>
          </cell>
          <cell r="E12">
            <v>0</v>
          </cell>
          <cell r="F12">
            <v>635561.94</v>
          </cell>
          <cell r="G12">
            <v>506237.17</v>
          </cell>
          <cell r="H12">
            <v>228416.07</v>
          </cell>
          <cell r="I12">
            <v>0</v>
          </cell>
          <cell r="J12">
            <v>0</v>
          </cell>
          <cell r="K12">
            <v>162896.24</v>
          </cell>
        </row>
        <row r="13">
          <cell r="D13">
            <v>1804050.78</v>
          </cell>
          <cell r="E13">
            <v>30222.44</v>
          </cell>
          <cell r="F13">
            <v>87747.59</v>
          </cell>
          <cell r="G13">
            <v>140301.73</v>
          </cell>
          <cell r="H13">
            <v>72354.45</v>
          </cell>
          <cell r="I13">
            <v>82938.53</v>
          </cell>
          <cell r="J13">
            <v>60306.68</v>
          </cell>
          <cell r="K13">
            <v>16679.72</v>
          </cell>
        </row>
        <row r="14">
          <cell r="D14">
            <v>507745.05</v>
          </cell>
          <cell r="E14">
            <v>14874.01</v>
          </cell>
          <cell r="F14">
            <v>0</v>
          </cell>
          <cell r="G14">
            <v>54588.85</v>
          </cell>
          <cell r="H14">
            <v>70589.52</v>
          </cell>
          <cell r="I14">
            <v>39923.14</v>
          </cell>
          <cell r="J14">
            <v>18473.39</v>
          </cell>
          <cell r="K14">
            <v>367.08</v>
          </cell>
        </row>
        <row r="15">
          <cell r="D15">
            <v>927890.88</v>
          </cell>
          <cell r="E15" t="str">
            <v> </v>
          </cell>
          <cell r="F15">
            <v>151321.54</v>
          </cell>
          <cell r="G15">
            <v>4230.15</v>
          </cell>
          <cell r="H15">
            <v>151321.54</v>
          </cell>
          <cell r="I15" t="str">
            <v> </v>
          </cell>
          <cell r="J15">
            <v>7249.14</v>
          </cell>
          <cell r="K15">
            <v>28266.76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D17">
            <v>24355.24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D18">
            <v>43246.78</v>
          </cell>
          <cell r="E18">
            <v>92171.49</v>
          </cell>
          <cell r="F18">
            <v>357166.99</v>
          </cell>
          <cell r="G18">
            <v>733765.19</v>
          </cell>
          <cell r="H18">
            <v>64143.52</v>
          </cell>
          <cell r="I18">
            <v>36402.02</v>
          </cell>
          <cell r="J18">
            <v>72641.31</v>
          </cell>
          <cell r="K18">
            <v>36611.39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498840.75</v>
          </cell>
          <cell r="H20">
            <v>257260.12</v>
          </cell>
          <cell r="I20">
            <v>140233.98</v>
          </cell>
          <cell r="J20">
            <v>21201.21</v>
          </cell>
          <cell r="K20">
            <v>-140681.7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63731.04</v>
          </cell>
          <cell r="H21">
            <v>217985.43</v>
          </cell>
          <cell r="I21">
            <v>54895.16</v>
          </cell>
          <cell r="J21">
            <v>5263.19</v>
          </cell>
          <cell r="K21">
            <v>12322.81</v>
          </cell>
        </row>
        <row r="22">
          <cell r="D22">
            <v>257554.95</v>
          </cell>
          <cell r="E22">
            <v>7083.08</v>
          </cell>
          <cell r="F22">
            <v>19812.19</v>
          </cell>
          <cell r="G22">
            <v>93380.14</v>
          </cell>
          <cell r="H22">
            <v>28819.12</v>
          </cell>
          <cell r="I22">
            <v>177897.27</v>
          </cell>
          <cell r="J22">
            <v>259464.12</v>
          </cell>
          <cell r="K22">
            <v>110277.86</v>
          </cell>
        </row>
        <row r="23">
          <cell r="D23">
            <v>0</v>
          </cell>
          <cell r="E23">
            <v>0</v>
          </cell>
          <cell r="F23">
            <v>1917856.41</v>
          </cell>
          <cell r="G23">
            <v>1002286.54</v>
          </cell>
          <cell r="H23">
            <v>362078.9</v>
          </cell>
          <cell r="I23">
            <v>384047.78</v>
          </cell>
          <cell r="J23">
            <v>35580.55</v>
          </cell>
          <cell r="K23">
            <v>58167.34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alores-UF-09"/>
      <sheetName val="Coop.Prod.UF-09"/>
      <sheetName val="Liberado-09"/>
      <sheetName val="Reembolsos-09"/>
      <sheetName val="Spred-09"/>
      <sheetName val="Agentes-Coop-09"/>
      <sheetName val="Geral-Regiao-0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alores-UF-09"/>
      <sheetName val="Coop.Prod.UF-09"/>
      <sheetName val="Liberado-09"/>
      <sheetName val="Reembolsos-09"/>
      <sheetName val="Spred-09"/>
      <sheetName val="Agentes-Coop-09"/>
      <sheetName val="Geral-Regiao-09"/>
    </sheetNames>
    <sheetDataSet>
      <sheetData sheetId="4">
        <row r="7">
          <cell r="E7" t="str">
            <v>JANEIRO </v>
          </cell>
          <cell r="F7" t="str">
            <v>FEVEREIRO </v>
          </cell>
          <cell r="G7" t="str">
            <v>MARÇO </v>
          </cell>
          <cell r="H7" t="str">
            <v>ABRIL </v>
          </cell>
          <cell r="I7" t="str">
            <v>MAIO </v>
          </cell>
          <cell r="J7" t="str">
            <v>JUNHO </v>
          </cell>
          <cell r="K7" t="str">
            <v>JULHO </v>
          </cell>
          <cell r="L7" t="str">
            <v>AGOSTO 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alores-UF-09"/>
      <sheetName val="Coop.Prod.UF-09"/>
      <sheetName val="Liberado-09"/>
      <sheetName val="Reembolsos-09"/>
      <sheetName val="Spred-09"/>
      <sheetName val="Agentes-Coop-09"/>
      <sheetName val="Geral-Regiao-09"/>
    </sheetNames>
    <sheetDataSet>
      <sheetData sheetId="4">
        <row r="7">
          <cell r="E7" t="str">
            <v>JANEIRO </v>
          </cell>
          <cell r="F7" t="str">
            <v>FEVEREIRO </v>
          </cell>
          <cell r="G7" t="str">
            <v>MARÇO </v>
          </cell>
          <cell r="H7" t="str">
            <v>ABRIL </v>
          </cell>
          <cell r="I7" t="str">
            <v>MAIO </v>
          </cell>
          <cell r="J7" t="str">
            <v>JUNHO </v>
          </cell>
          <cell r="K7" t="str">
            <v>JULHO </v>
          </cell>
          <cell r="L7" t="str">
            <v>AGOSTO 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Valores-UF-09"/>
      <sheetName val="Coop.Prod.UF-09"/>
      <sheetName val="Liberado-09"/>
      <sheetName val="Reembolsos-09"/>
      <sheetName val="Spred-09"/>
      <sheetName val="Agentes-Coop-09"/>
      <sheetName val="Geral-Regiao-09"/>
    </sheetNames>
    <sheetDataSet>
      <sheetData sheetId="4">
        <row r="7">
          <cell r="E7" t="str">
            <v>JANEIRO </v>
          </cell>
          <cell r="F7" t="str">
            <v>FEVEREIRO </v>
          </cell>
          <cell r="G7" t="str">
            <v>MARÇO </v>
          </cell>
          <cell r="H7" t="str">
            <v>ABRIL </v>
          </cell>
          <cell r="I7" t="str">
            <v>MAIO </v>
          </cell>
          <cell r="J7" t="str">
            <v>JUNHO </v>
          </cell>
          <cell r="K7" t="str">
            <v>JULHO </v>
          </cell>
          <cell r="L7" t="str">
            <v>AGOSTO 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alores-UF-09"/>
      <sheetName val="Coop.Prod.UF-09"/>
      <sheetName val="Liberado-09"/>
      <sheetName val="Reembolsos-09"/>
      <sheetName val="Spred-09"/>
      <sheetName val="Agentes-Coop-09"/>
      <sheetName val="Geral-Regiao-09"/>
    </sheetNames>
    <sheetDataSet>
      <sheetData sheetId="4">
        <row r="7">
          <cell r="E7" t="str">
            <v>JANEIRO </v>
          </cell>
          <cell r="F7" t="str">
            <v>FEVEREIRO </v>
          </cell>
          <cell r="G7" t="str">
            <v>MARÇO </v>
          </cell>
          <cell r="H7" t="str">
            <v>ABRIL </v>
          </cell>
          <cell r="I7" t="str">
            <v>MAIO </v>
          </cell>
          <cell r="J7" t="str">
            <v>JUNHO </v>
          </cell>
          <cell r="K7" t="str">
            <v>JULHO </v>
          </cell>
          <cell r="L7" t="str">
            <v>AGOSTO 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alores-UF-09"/>
      <sheetName val="Coop.Prod.UF-09"/>
      <sheetName val="Liberado-09"/>
      <sheetName val="Reembolsos-09"/>
      <sheetName val="Spred-09"/>
      <sheetName val="Agentes-Coop-09"/>
      <sheetName val="Geral-Regiao-09"/>
    </sheetNames>
    <sheetDataSet>
      <sheetData sheetId="4">
        <row r="7">
          <cell r="E7" t="str">
            <v>JANEIRO </v>
          </cell>
          <cell r="F7" t="str">
            <v>FEVEREIRO </v>
          </cell>
          <cell r="G7" t="str">
            <v>MARÇO </v>
          </cell>
          <cell r="H7" t="str">
            <v>ABRIL </v>
          </cell>
          <cell r="I7" t="str">
            <v>MAIO </v>
          </cell>
          <cell r="J7" t="str">
            <v>JUNHO </v>
          </cell>
          <cell r="K7" t="str">
            <v>JULHO </v>
          </cell>
          <cell r="L7" t="str">
            <v>AGOSTO 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alores-UF-09"/>
      <sheetName val="Coop.Prod.UF-09"/>
      <sheetName val="Liberado-09"/>
      <sheetName val="Reembolsos-09"/>
      <sheetName val="Spred-09"/>
      <sheetName val="Agentes-Coop-09"/>
      <sheetName val="Geral-Regiao-09"/>
    </sheetNames>
    <sheetDataSet>
      <sheetData sheetId="4">
        <row r="7">
          <cell r="E7" t="str">
            <v>JANEIRO </v>
          </cell>
          <cell r="F7" t="str">
            <v>FEVEREIRO </v>
          </cell>
          <cell r="G7" t="str">
            <v>MARÇO </v>
          </cell>
          <cell r="H7" t="str">
            <v>ABRIL </v>
          </cell>
          <cell r="I7" t="str">
            <v>MAIO </v>
          </cell>
          <cell r="J7" t="str">
            <v>JUNHO </v>
          </cell>
          <cell r="K7" t="str">
            <v>JULHO </v>
          </cell>
          <cell r="L7" t="str">
            <v>AGOSTO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gricultura.gov.br/vegetal/estatisticas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agricultura.gov.br/agrostat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zoomScalePageLayoutView="0" workbookViewId="0" topLeftCell="A25">
      <selection activeCell="A25" sqref="A25:J25"/>
    </sheetView>
  </sheetViews>
  <sheetFormatPr defaultColWidth="9.140625" defaultRowHeight="12.75"/>
  <cols>
    <col min="1" max="1" width="4.7109375" style="0" customWidth="1"/>
    <col min="2" max="2" width="11.421875" style="0" customWidth="1"/>
    <col min="4" max="4" width="11.421875" style="0" customWidth="1"/>
    <col min="5" max="5" width="7.7109375" style="0" customWidth="1"/>
    <col min="7" max="7" width="10.421875" style="0" customWidth="1"/>
    <col min="8" max="8" width="11.57421875" style="0" customWidth="1"/>
    <col min="9" max="9" width="14.7109375" style="0" customWidth="1"/>
    <col min="10" max="10" width="21.57421875" style="0" customWidth="1"/>
  </cols>
  <sheetData>
    <row r="1" spans="1:10" ht="16.5">
      <c r="A1" s="51"/>
      <c r="B1" s="52"/>
      <c r="C1" s="52"/>
      <c r="D1" s="52"/>
      <c r="E1" s="52"/>
      <c r="F1" s="52"/>
      <c r="G1" s="52"/>
      <c r="H1" s="52"/>
      <c r="I1" s="52"/>
      <c r="J1" s="53"/>
    </row>
    <row r="2" spans="1:10" ht="19.5" customHeight="1">
      <c r="A2" s="417" t="s">
        <v>77</v>
      </c>
      <c r="B2" s="418"/>
      <c r="C2" s="418"/>
      <c r="D2" s="418"/>
      <c r="E2" s="418"/>
      <c r="F2" s="418"/>
      <c r="G2" s="418"/>
      <c r="H2" s="418"/>
      <c r="I2" s="418"/>
      <c r="J2" s="419"/>
    </row>
    <row r="3" spans="1:10" ht="19.5" customHeight="1">
      <c r="A3" s="426" t="s">
        <v>131</v>
      </c>
      <c r="B3" s="427"/>
      <c r="C3" s="427"/>
      <c r="D3" s="427"/>
      <c r="E3" s="427"/>
      <c r="F3" s="427"/>
      <c r="G3" s="427"/>
      <c r="H3" s="427"/>
      <c r="I3" s="427"/>
      <c r="J3" s="428"/>
    </row>
    <row r="4" spans="1:10" ht="20.25" customHeight="1">
      <c r="A4" s="426" t="s">
        <v>147</v>
      </c>
      <c r="B4" s="427"/>
      <c r="C4" s="427"/>
      <c r="D4" s="427"/>
      <c r="E4" s="427"/>
      <c r="F4" s="427"/>
      <c r="G4" s="427"/>
      <c r="H4" s="427"/>
      <c r="I4" s="427"/>
      <c r="J4" s="428"/>
    </row>
    <row r="5" spans="1:10" ht="15" customHeight="1">
      <c r="A5" s="17"/>
      <c r="B5" s="1"/>
      <c r="C5" s="1"/>
      <c r="D5" s="1"/>
      <c r="E5" s="1"/>
      <c r="F5" s="1"/>
      <c r="G5" s="1"/>
      <c r="H5" s="1"/>
      <c r="I5" s="1"/>
      <c r="J5" s="16"/>
    </row>
    <row r="6" spans="1:10" ht="15" customHeight="1">
      <c r="A6" s="17"/>
      <c r="B6" s="1"/>
      <c r="C6" s="1"/>
      <c r="D6" s="1"/>
      <c r="E6" s="1"/>
      <c r="F6" s="1"/>
      <c r="G6" s="1"/>
      <c r="H6" s="1"/>
      <c r="I6" s="1"/>
      <c r="J6" s="16"/>
    </row>
    <row r="7" spans="1:10" ht="15" customHeight="1">
      <c r="A7" s="17"/>
      <c r="B7" s="1"/>
      <c r="C7" s="1"/>
      <c r="D7" s="1"/>
      <c r="E7" s="1"/>
      <c r="F7" s="1"/>
      <c r="G7" s="1"/>
      <c r="H7" s="1"/>
      <c r="I7" s="1"/>
      <c r="J7" s="16"/>
    </row>
    <row r="8" spans="1:10" ht="15" customHeight="1">
      <c r="A8" s="17"/>
      <c r="B8" s="1"/>
      <c r="C8" s="1"/>
      <c r="D8" s="1"/>
      <c r="E8" s="1"/>
      <c r="F8" s="1"/>
      <c r="G8" s="1"/>
      <c r="H8" s="1"/>
      <c r="I8" s="1"/>
      <c r="J8" s="16"/>
    </row>
    <row r="9" spans="1:10" ht="15" customHeight="1">
      <c r="A9" s="17"/>
      <c r="B9" s="1"/>
      <c r="C9" s="1"/>
      <c r="D9" s="1"/>
      <c r="E9" s="1"/>
      <c r="F9" s="1"/>
      <c r="G9" s="1"/>
      <c r="H9" s="1"/>
      <c r="I9" s="1"/>
      <c r="J9" s="16"/>
    </row>
    <row r="10" spans="1:10" ht="15" customHeight="1">
      <c r="A10" s="17"/>
      <c r="B10" s="1"/>
      <c r="C10" s="1"/>
      <c r="D10" s="1"/>
      <c r="E10" s="1"/>
      <c r="F10" s="1"/>
      <c r="G10" s="1"/>
      <c r="H10" s="1"/>
      <c r="I10" s="1"/>
      <c r="J10" s="16"/>
    </row>
    <row r="11" spans="1:10" ht="15" customHeight="1">
      <c r="A11" s="17"/>
      <c r="B11" s="1"/>
      <c r="C11" s="1"/>
      <c r="D11" s="1"/>
      <c r="E11" s="1"/>
      <c r="F11" s="1"/>
      <c r="G11" s="1"/>
      <c r="H11" s="1"/>
      <c r="I11" s="1"/>
      <c r="J11" s="16"/>
    </row>
    <row r="12" spans="1:10" ht="14.25" customHeight="1">
      <c r="A12" s="54"/>
      <c r="B12" s="1"/>
      <c r="C12" s="1"/>
      <c r="D12" s="1"/>
      <c r="E12" s="1"/>
      <c r="F12" s="1"/>
      <c r="G12" s="1"/>
      <c r="H12" s="1"/>
      <c r="I12" s="1"/>
      <c r="J12" s="16"/>
    </row>
    <row r="13" spans="1:10" ht="15">
      <c r="A13" s="18"/>
      <c r="B13" s="1"/>
      <c r="C13" s="1"/>
      <c r="D13" s="1"/>
      <c r="E13" s="1"/>
      <c r="F13" s="1"/>
      <c r="G13" s="1"/>
      <c r="H13" s="1"/>
      <c r="I13" s="1"/>
      <c r="J13" s="16"/>
    </row>
    <row r="14" spans="1:10" ht="19.5">
      <c r="A14" s="19"/>
      <c r="B14" s="1"/>
      <c r="C14" s="1"/>
      <c r="D14" s="1"/>
      <c r="E14" s="1"/>
      <c r="F14" s="1"/>
      <c r="G14" s="1"/>
      <c r="H14" s="1"/>
      <c r="I14" s="1"/>
      <c r="J14" s="16"/>
    </row>
    <row r="15" spans="1:10" ht="19.5">
      <c r="A15" s="19"/>
      <c r="B15" s="1"/>
      <c r="C15" s="1"/>
      <c r="D15" s="1"/>
      <c r="E15" s="1"/>
      <c r="F15" s="1"/>
      <c r="G15" s="1"/>
      <c r="H15" s="1"/>
      <c r="I15" s="1"/>
      <c r="J15" s="16"/>
    </row>
    <row r="16" spans="1:10" ht="19.5">
      <c r="A16" s="19"/>
      <c r="B16" s="1"/>
      <c r="C16" s="1"/>
      <c r="D16" s="1"/>
      <c r="E16" s="1"/>
      <c r="F16" s="1"/>
      <c r="G16" s="1"/>
      <c r="H16" s="1"/>
      <c r="I16" s="1"/>
      <c r="J16" s="16"/>
    </row>
    <row r="17" spans="1:10" ht="19.5">
      <c r="A17" s="19"/>
      <c r="B17" s="1"/>
      <c r="C17" s="1"/>
      <c r="D17" s="1"/>
      <c r="E17" s="1"/>
      <c r="F17" s="1"/>
      <c r="G17" s="1"/>
      <c r="H17" s="1"/>
      <c r="I17" s="1"/>
      <c r="J17" s="16"/>
    </row>
    <row r="18" spans="1:10" ht="19.5">
      <c r="A18" s="19"/>
      <c r="B18" s="1"/>
      <c r="C18" s="1"/>
      <c r="D18" s="1"/>
      <c r="E18" s="1"/>
      <c r="F18" s="1"/>
      <c r="G18" s="1"/>
      <c r="H18" s="1"/>
      <c r="I18" s="1"/>
      <c r="J18" s="16"/>
    </row>
    <row r="19" spans="1:10" ht="19.5">
      <c r="A19" s="19"/>
      <c r="B19" s="1"/>
      <c r="C19" s="1"/>
      <c r="D19" s="1"/>
      <c r="E19" s="1"/>
      <c r="F19" s="1"/>
      <c r="G19" s="1"/>
      <c r="H19" s="1"/>
      <c r="I19" s="1"/>
      <c r="J19" s="16"/>
    </row>
    <row r="20" spans="1:10" ht="19.5">
      <c r="A20" s="19"/>
      <c r="B20" s="1"/>
      <c r="C20" s="1"/>
      <c r="D20" s="1"/>
      <c r="E20" s="1"/>
      <c r="F20" s="1"/>
      <c r="G20" s="1"/>
      <c r="H20" s="1"/>
      <c r="I20" s="1"/>
      <c r="J20" s="16"/>
    </row>
    <row r="21" spans="1:10" ht="15">
      <c r="A21" s="20"/>
      <c r="B21" s="1"/>
      <c r="C21" s="1"/>
      <c r="D21" s="1"/>
      <c r="E21" s="1"/>
      <c r="F21" s="1"/>
      <c r="G21" s="1"/>
      <c r="H21" s="1"/>
      <c r="I21" s="1"/>
      <c r="J21" s="16"/>
    </row>
    <row r="22" spans="1:10" ht="15" customHeight="1">
      <c r="A22" s="420" t="s">
        <v>76</v>
      </c>
      <c r="B22" s="421"/>
      <c r="C22" s="421"/>
      <c r="D22" s="421"/>
      <c r="E22" s="421"/>
      <c r="F22" s="421"/>
      <c r="G22" s="421"/>
      <c r="H22" s="421"/>
      <c r="I22" s="421"/>
      <c r="J22" s="422"/>
    </row>
    <row r="23" spans="1:10" ht="15" customHeight="1">
      <c r="A23" s="420"/>
      <c r="B23" s="421"/>
      <c r="C23" s="421"/>
      <c r="D23" s="421"/>
      <c r="E23" s="421"/>
      <c r="F23" s="421"/>
      <c r="G23" s="421"/>
      <c r="H23" s="421"/>
      <c r="I23" s="421"/>
      <c r="J23" s="422"/>
    </row>
    <row r="24" spans="1:10" ht="15" customHeight="1">
      <c r="A24" s="420"/>
      <c r="B24" s="421"/>
      <c r="C24" s="421"/>
      <c r="D24" s="421"/>
      <c r="E24" s="421"/>
      <c r="F24" s="421"/>
      <c r="G24" s="421"/>
      <c r="H24" s="421"/>
      <c r="I24" s="421"/>
      <c r="J24" s="422"/>
    </row>
    <row r="25" spans="1:10" ht="21" customHeight="1">
      <c r="A25" s="423" t="s">
        <v>310</v>
      </c>
      <c r="B25" s="424"/>
      <c r="C25" s="424"/>
      <c r="D25" s="424"/>
      <c r="E25" s="424"/>
      <c r="F25" s="424"/>
      <c r="G25" s="424"/>
      <c r="H25" s="424"/>
      <c r="I25" s="424"/>
      <c r="J25" s="425"/>
    </row>
    <row r="26" spans="1:10" ht="12.75">
      <c r="A26" s="17"/>
      <c r="B26" s="1"/>
      <c r="C26" s="1"/>
      <c r="D26" s="1"/>
      <c r="E26" s="1"/>
      <c r="F26" s="1"/>
      <c r="G26" s="1"/>
      <c r="H26" s="1"/>
      <c r="I26" s="1"/>
      <c r="J26" s="16"/>
    </row>
    <row r="27" spans="1:10" ht="12.75">
      <c r="A27" s="17"/>
      <c r="B27" s="1"/>
      <c r="C27" s="1"/>
      <c r="D27" s="1"/>
      <c r="E27" s="1"/>
      <c r="F27" s="1"/>
      <c r="G27" s="1"/>
      <c r="H27" s="1"/>
      <c r="I27" s="1"/>
      <c r="J27" s="16"/>
    </row>
    <row r="28" spans="1:10" ht="12.75">
      <c r="A28" s="17"/>
      <c r="B28" s="1"/>
      <c r="C28" s="1"/>
      <c r="D28" s="1"/>
      <c r="E28" s="1"/>
      <c r="F28" s="1"/>
      <c r="G28" s="1"/>
      <c r="H28" s="1"/>
      <c r="I28" s="1"/>
      <c r="J28" s="16"/>
    </row>
    <row r="29" spans="1:10" ht="12.75">
      <c r="A29" s="17"/>
      <c r="B29" s="1"/>
      <c r="C29" s="1"/>
      <c r="D29" s="1"/>
      <c r="E29" s="1"/>
      <c r="F29" s="1"/>
      <c r="G29" s="1"/>
      <c r="H29" s="1"/>
      <c r="I29" s="1"/>
      <c r="J29" s="16"/>
    </row>
    <row r="30" spans="1:10" ht="12.75">
      <c r="A30" s="17"/>
      <c r="B30" s="1"/>
      <c r="C30" s="1"/>
      <c r="D30" s="1"/>
      <c r="E30" s="1"/>
      <c r="F30" s="1"/>
      <c r="G30" s="1"/>
      <c r="H30" s="1"/>
      <c r="I30" s="1"/>
      <c r="J30" s="16"/>
    </row>
    <row r="31" spans="1:10" ht="12.75">
      <c r="A31" s="17"/>
      <c r="B31" s="1"/>
      <c r="C31" s="1"/>
      <c r="D31" s="1"/>
      <c r="E31" s="1"/>
      <c r="F31" s="1"/>
      <c r="G31" s="1"/>
      <c r="H31" s="1"/>
      <c r="I31" s="1"/>
      <c r="J31" s="16"/>
    </row>
    <row r="32" spans="1:10" ht="12.75">
      <c r="A32" s="17"/>
      <c r="B32" s="1"/>
      <c r="C32" s="1"/>
      <c r="D32" s="1"/>
      <c r="E32" s="1"/>
      <c r="F32" s="1"/>
      <c r="G32" s="1"/>
      <c r="H32" s="1"/>
      <c r="I32" s="1"/>
      <c r="J32" s="16"/>
    </row>
    <row r="33" spans="1:10" ht="12.75">
      <c r="A33" s="17"/>
      <c r="B33" s="1"/>
      <c r="C33" s="1"/>
      <c r="D33" s="1"/>
      <c r="E33" s="1"/>
      <c r="F33" s="1"/>
      <c r="G33" s="1"/>
      <c r="H33" s="1"/>
      <c r="I33" s="1"/>
      <c r="J33" s="16"/>
    </row>
    <row r="34" spans="1:10" ht="12.75">
      <c r="A34" s="17"/>
      <c r="B34" s="1"/>
      <c r="C34" s="1"/>
      <c r="D34" s="1"/>
      <c r="E34" s="1"/>
      <c r="F34" s="1"/>
      <c r="G34" s="1"/>
      <c r="H34" s="1"/>
      <c r="I34" s="1"/>
      <c r="J34" s="16"/>
    </row>
    <row r="35" spans="1:10" ht="12.75">
      <c r="A35" s="17"/>
      <c r="B35" s="1"/>
      <c r="C35" s="1"/>
      <c r="D35" s="1"/>
      <c r="E35" s="1"/>
      <c r="F35" s="1"/>
      <c r="G35" s="1"/>
      <c r="H35" s="1"/>
      <c r="I35" s="1"/>
      <c r="J35" s="16"/>
    </row>
    <row r="36" spans="1:10" ht="12.75">
      <c r="A36" s="17"/>
      <c r="B36" s="1"/>
      <c r="C36" s="1"/>
      <c r="D36" s="1"/>
      <c r="E36" s="1"/>
      <c r="F36" s="1"/>
      <c r="G36" s="1"/>
      <c r="H36" s="1"/>
      <c r="I36" s="1"/>
      <c r="J36" s="16"/>
    </row>
    <row r="37" spans="1:10" ht="12.75">
      <c r="A37" s="17"/>
      <c r="B37" s="1"/>
      <c r="C37" s="1"/>
      <c r="D37" s="1"/>
      <c r="E37" s="1"/>
      <c r="F37" s="1"/>
      <c r="G37" s="1"/>
      <c r="H37" s="1"/>
      <c r="I37" s="1"/>
      <c r="J37" s="16"/>
    </row>
    <row r="38" spans="1:10" ht="12.75">
      <c r="A38" s="17"/>
      <c r="B38" s="1"/>
      <c r="C38" s="1"/>
      <c r="D38" s="1"/>
      <c r="E38" s="1"/>
      <c r="F38" s="1"/>
      <c r="G38" s="1"/>
      <c r="H38" s="1"/>
      <c r="I38" s="1"/>
      <c r="J38" s="16"/>
    </row>
    <row r="39" spans="1:10" ht="12.75">
      <c r="A39" s="17"/>
      <c r="B39" s="1"/>
      <c r="C39" s="1"/>
      <c r="D39" s="1"/>
      <c r="E39" s="1"/>
      <c r="F39" s="1"/>
      <c r="G39" s="1"/>
      <c r="H39" s="1"/>
      <c r="I39" s="1"/>
      <c r="J39" s="16"/>
    </row>
    <row r="40" spans="1:10" ht="12.75">
      <c r="A40" s="17"/>
      <c r="B40" s="1"/>
      <c r="C40" s="1"/>
      <c r="D40" s="1"/>
      <c r="E40" s="1"/>
      <c r="F40" s="1"/>
      <c r="G40" s="1"/>
      <c r="H40" s="1"/>
      <c r="I40" s="1"/>
      <c r="J40" s="16"/>
    </row>
    <row r="41" spans="1:10" ht="12.75">
      <c r="A41" s="17"/>
      <c r="B41" s="1"/>
      <c r="C41" s="1"/>
      <c r="D41" s="1"/>
      <c r="E41" s="1"/>
      <c r="F41" s="1"/>
      <c r="G41" s="1"/>
      <c r="H41" s="1"/>
      <c r="I41" s="1"/>
      <c r="J41" s="16"/>
    </row>
    <row r="42" spans="1:10" ht="12.75">
      <c r="A42" s="17"/>
      <c r="B42" s="1"/>
      <c r="C42" s="1"/>
      <c r="D42" s="1"/>
      <c r="E42" s="1"/>
      <c r="F42" s="1"/>
      <c r="G42" s="1"/>
      <c r="H42" s="1"/>
      <c r="I42" s="1"/>
      <c r="J42" s="16"/>
    </row>
    <row r="43" spans="1:10" ht="12.75">
      <c r="A43" s="17"/>
      <c r="B43" s="1"/>
      <c r="C43" s="1"/>
      <c r="D43" s="1"/>
      <c r="E43" s="1"/>
      <c r="F43" s="1"/>
      <c r="G43" s="1"/>
      <c r="H43" s="1"/>
      <c r="I43" s="1"/>
      <c r="J43" s="16"/>
    </row>
    <row r="44" spans="1:10" ht="12.75">
      <c r="A44" s="17"/>
      <c r="B44" s="1"/>
      <c r="C44" s="1"/>
      <c r="D44" s="1"/>
      <c r="E44" s="1"/>
      <c r="F44" s="1"/>
      <c r="G44" s="1"/>
      <c r="H44" s="1"/>
      <c r="I44" s="1"/>
      <c r="J44" s="16"/>
    </row>
    <row r="45" spans="1:10" ht="12.75">
      <c r="A45" s="17"/>
      <c r="B45" s="1"/>
      <c r="C45" s="1"/>
      <c r="D45" s="1"/>
      <c r="E45" s="1"/>
      <c r="F45" s="1"/>
      <c r="G45" s="1"/>
      <c r="H45" s="1"/>
      <c r="I45" s="1"/>
      <c r="J45" s="16"/>
    </row>
    <row r="46" spans="1:10" ht="12.75">
      <c r="A46" s="17"/>
      <c r="B46" s="1"/>
      <c r="C46" s="1"/>
      <c r="D46" s="1"/>
      <c r="E46" s="1"/>
      <c r="F46" s="1"/>
      <c r="G46" s="1"/>
      <c r="H46" s="1"/>
      <c r="I46" s="1"/>
      <c r="J46" s="16"/>
    </row>
    <row r="47" spans="1:10" ht="12.75">
      <c r="A47" s="17"/>
      <c r="B47" s="1"/>
      <c r="C47" s="1"/>
      <c r="D47" s="1"/>
      <c r="E47" s="1"/>
      <c r="F47" s="1"/>
      <c r="G47" s="1"/>
      <c r="H47" s="1"/>
      <c r="I47" s="1"/>
      <c r="J47" s="16"/>
    </row>
    <row r="48" spans="1:10" ht="12.75">
      <c r="A48" s="17"/>
      <c r="B48" s="1"/>
      <c r="C48" s="1"/>
      <c r="D48" s="1"/>
      <c r="E48" s="1"/>
      <c r="F48" s="1"/>
      <c r="G48" s="1"/>
      <c r="H48" s="1"/>
      <c r="I48" s="1"/>
      <c r="J48" s="16"/>
    </row>
    <row r="49" spans="1:10" ht="12.75">
      <c r="A49" s="17"/>
      <c r="B49" s="1"/>
      <c r="C49" s="1"/>
      <c r="D49" s="1"/>
      <c r="E49" s="1"/>
      <c r="F49" s="1"/>
      <c r="G49" s="1"/>
      <c r="H49" s="1"/>
      <c r="I49" s="1"/>
      <c r="J49" s="16"/>
    </row>
    <row r="50" spans="1:10" ht="12.75">
      <c r="A50" s="17"/>
      <c r="B50" s="1"/>
      <c r="C50" s="1"/>
      <c r="D50" s="1"/>
      <c r="E50" s="1"/>
      <c r="F50" s="1"/>
      <c r="G50" s="1"/>
      <c r="H50" s="1"/>
      <c r="I50" s="1"/>
      <c r="J50" s="16"/>
    </row>
    <row r="51" spans="1:10" ht="12.75">
      <c r="A51" s="17"/>
      <c r="B51" s="1"/>
      <c r="C51" s="1"/>
      <c r="D51" s="1"/>
      <c r="E51" s="1"/>
      <c r="F51" s="1"/>
      <c r="G51" s="1"/>
      <c r="H51" s="1"/>
      <c r="I51" s="1"/>
      <c r="J51" s="16"/>
    </row>
    <row r="52" spans="1:10" ht="12.75">
      <c r="A52" s="17"/>
      <c r="B52" s="1"/>
      <c r="C52" s="1"/>
      <c r="D52" s="1"/>
      <c r="E52" s="1"/>
      <c r="F52" s="1"/>
      <c r="G52" s="1"/>
      <c r="H52" s="1"/>
      <c r="I52" s="1"/>
      <c r="J52" s="16"/>
    </row>
    <row r="53" spans="1:10" ht="12.75">
      <c r="A53" s="17"/>
      <c r="B53" s="1"/>
      <c r="C53" s="1"/>
      <c r="D53" s="1"/>
      <c r="E53" s="1"/>
      <c r="F53" s="1"/>
      <c r="G53" s="1"/>
      <c r="H53" s="1"/>
      <c r="I53" s="1"/>
      <c r="J53" s="16"/>
    </row>
    <row r="54" spans="1:10" ht="12.75">
      <c r="A54" s="17"/>
      <c r="B54" s="1"/>
      <c r="C54" s="1"/>
      <c r="D54" s="1"/>
      <c r="E54" s="1"/>
      <c r="F54" s="1"/>
      <c r="G54" s="1"/>
      <c r="H54" s="1"/>
      <c r="I54" s="1"/>
      <c r="J54" s="16"/>
    </row>
    <row r="55" spans="1:10" ht="12.75">
      <c r="A55" s="17"/>
      <c r="B55" s="1"/>
      <c r="C55" s="1"/>
      <c r="D55" s="1"/>
      <c r="E55" s="1"/>
      <c r="F55" s="1"/>
      <c r="G55" s="1"/>
      <c r="H55" s="1"/>
      <c r="I55" s="1"/>
      <c r="J55" s="16"/>
    </row>
    <row r="56" spans="1:10" ht="12.75">
      <c r="A56" s="17"/>
      <c r="B56" s="1"/>
      <c r="C56" s="1"/>
      <c r="D56" s="1"/>
      <c r="E56" s="1"/>
      <c r="F56" s="1"/>
      <c r="G56" s="1"/>
      <c r="H56" s="1"/>
      <c r="I56" s="1"/>
      <c r="J56" s="16"/>
    </row>
    <row r="57" spans="1:10" ht="12.75">
      <c r="A57" s="17"/>
      <c r="B57" s="1"/>
      <c r="C57" s="1"/>
      <c r="D57" s="1"/>
      <c r="E57" s="1"/>
      <c r="F57" s="1"/>
      <c r="G57" s="1"/>
      <c r="H57" s="1"/>
      <c r="I57" s="1"/>
      <c r="J57" s="16"/>
    </row>
    <row r="58" spans="1:10" ht="12.75">
      <c r="A58" s="17"/>
      <c r="B58" s="1"/>
      <c r="C58" s="1"/>
      <c r="D58" s="1"/>
      <c r="E58" s="1"/>
      <c r="F58" s="1"/>
      <c r="G58" s="1"/>
      <c r="H58" s="1"/>
      <c r="I58" s="1"/>
      <c r="J58" s="16"/>
    </row>
    <row r="59" spans="1:10" ht="12.75">
      <c r="A59" s="17"/>
      <c r="B59" s="1"/>
      <c r="C59" s="1"/>
      <c r="D59" s="1"/>
      <c r="E59" s="1"/>
      <c r="F59" s="1"/>
      <c r="G59" s="1"/>
      <c r="H59" s="1"/>
      <c r="I59" s="1"/>
      <c r="J59" s="16"/>
    </row>
    <row r="60" spans="1:10" ht="12.75">
      <c r="A60" s="17"/>
      <c r="B60" s="1"/>
      <c r="C60" s="1"/>
      <c r="D60" s="1"/>
      <c r="E60" s="1"/>
      <c r="F60" s="1"/>
      <c r="G60" s="1"/>
      <c r="H60" s="1"/>
      <c r="I60" s="1"/>
      <c r="J60" s="16"/>
    </row>
    <row r="61" spans="1:10" ht="12" customHeight="1">
      <c r="A61" s="415"/>
      <c r="B61" s="416"/>
      <c r="C61" s="1"/>
      <c r="D61" s="1"/>
      <c r="E61" s="1"/>
      <c r="F61" s="1"/>
      <c r="G61" s="1"/>
      <c r="H61" s="1"/>
      <c r="I61" s="1"/>
      <c r="J61" s="16"/>
    </row>
    <row r="62" spans="1:10" ht="15">
      <c r="A62" s="415" t="s">
        <v>311</v>
      </c>
      <c r="B62" s="416"/>
      <c r="C62" s="1"/>
      <c r="D62" s="1"/>
      <c r="E62" s="1"/>
      <c r="F62" s="1"/>
      <c r="G62" s="1"/>
      <c r="H62" s="1"/>
      <c r="I62" s="1"/>
      <c r="J62" s="16"/>
    </row>
    <row r="63" spans="1:10" ht="12.75">
      <c r="A63" s="55"/>
      <c r="B63" s="56"/>
      <c r="C63" s="56"/>
      <c r="D63" s="56"/>
      <c r="E63" s="56"/>
      <c r="F63" s="56"/>
      <c r="G63" s="56"/>
      <c r="H63" s="56"/>
      <c r="I63" s="56"/>
      <c r="J63" s="57"/>
    </row>
  </sheetData>
  <sheetProtection/>
  <mergeCells count="7">
    <mergeCell ref="A62:B62"/>
    <mergeCell ref="A2:J2"/>
    <mergeCell ref="A22:J24"/>
    <mergeCell ref="A61:B61"/>
    <mergeCell ref="A25:J25"/>
    <mergeCell ref="A3:J3"/>
    <mergeCell ref="A4:J4"/>
  </mergeCells>
  <printOptions horizontalCentered="1"/>
  <pageMargins left="0.37" right="0.36" top="0.4" bottom="0.61" header="0.5905511811023623" footer="0.61"/>
  <pageSetup horizontalDpi="1200" verticalDpi="1200" orientation="portrait" paperSize="9" scale="85" r:id="rId4"/>
  <legacyDrawing r:id="rId3"/>
  <oleObjects>
    <oleObject progId="MSPhotoEd.3" shapeId="570951" r:id="rId1"/>
    <oleObject progId="Word.Picture.8" shapeId="570953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L94"/>
  <sheetViews>
    <sheetView zoomScalePageLayoutView="0" workbookViewId="0" topLeftCell="A1">
      <selection activeCell="A6" sqref="A6"/>
    </sheetView>
  </sheetViews>
  <sheetFormatPr defaultColWidth="11.421875" defaultRowHeight="12.75"/>
  <cols>
    <col min="1" max="10" width="9.7109375" style="11" customWidth="1"/>
    <col min="11" max="11" width="11.7109375" style="11" customWidth="1"/>
    <col min="12" max="16384" width="11.421875" style="11" customWidth="1"/>
  </cols>
  <sheetData>
    <row r="1" spans="1:11" ht="15.75">
      <c r="A1" s="497" t="s">
        <v>254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</row>
    <row r="2" spans="1:11" ht="15">
      <c r="A2" s="8"/>
      <c r="B2" s="9"/>
      <c r="C2" s="9"/>
      <c r="D2" s="10"/>
      <c r="E2" s="10"/>
      <c r="F2" s="10"/>
      <c r="G2" s="10"/>
      <c r="H2" s="10"/>
      <c r="I2" s="10"/>
      <c r="J2" s="10"/>
      <c r="K2" s="9"/>
    </row>
    <row r="4" spans="1:11" ht="14.25">
      <c r="A4" s="39" t="s">
        <v>3</v>
      </c>
      <c r="B4" s="498">
        <v>2014</v>
      </c>
      <c r="C4" s="499"/>
      <c r="D4" s="500"/>
      <c r="E4" s="498">
        <v>2013</v>
      </c>
      <c r="F4" s="499"/>
      <c r="G4" s="500"/>
      <c r="H4" s="498" t="s">
        <v>4</v>
      </c>
      <c r="I4" s="500"/>
      <c r="J4" s="498" t="s">
        <v>5</v>
      </c>
      <c r="K4" s="500"/>
    </row>
    <row r="5" spans="1:11" ht="14.25">
      <c r="A5" s="137"/>
      <c r="B5" s="183" t="s">
        <v>7</v>
      </c>
      <c r="C5" s="184" t="s">
        <v>6</v>
      </c>
      <c r="D5" s="184" t="s">
        <v>8</v>
      </c>
      <c r="E5" s="183" t="s">
        <v>7</v>
      </c>
      <c r="F5" s="184" t="s">
        <v>6</v>
      </c>
      <c r="G5" s="184" t="s">
        <v>8</v>
      </c>
      <c r="H5" s="183" t="s">
        <v>7</v>
      </c>
      <c r="I5" s="185" t="s">
        <v>6</v>
      </c>
      <c r="J5" s="184" t="s">
        <v>7</v>
      </c>
      <c r="K5" s="185" t="s">
        <v>6</v>
      </c>
    </row>
    <row r="6" spans="1:11" ht="14.25">
      <c r="A6" s="40" t="s">
        <v>9</v>
      </c>
      <c r="B6" s="5">
        <v>783</v>
      </c>
      <c r="C6" s="5">
        <v>1646.1666666666667</v>
      </c>
      <c r="D6" s="41">
        <f>(B6*1000)/C6</f>
        <v>475.65050116432116</v>
      </c>
      <c r="E6" s="5">
        <v>978.142</v>
      </c>
      <c r="F6" s="5">
        <v>1904</v>
      </c>
      <c r="G6" s="41">
        <f aca="true" t="shared" si="0" ref="G6:G18">(E6*1000)/F6</f>
        <v>513.7300420168067</v>
      </c>
      <c r="H6" s="5">
        <f>(E19-E13+B6)</f>
        <v>7794</v>
      </c>
      <c r="I6" s="5">
        <f>(F19-F13+C6)</f>
        <v>19892.833333333332</v>
      </c>
      <c r="J6" s="5">
        <f>(E12+E19-E6+B6)</f>
        <v>15666</v>
      </c>
      <c r="K6" s="5">
        <f>(F12+F19-F6+C6)</f>
        <v>39686.49999999999</v>
      </c>
    </row>
    <row r="7" spans="1:12" ht="14.25">
      <c r="A7" s="40" t="s">
        <v>10</v>
      </c>
      <c r="B7" s="5"/>
      <c r="C7" s="5"/>
      <c r="D7" s="41"/>
      <c r="E7" s="5">
        <v>1069</v>
      </c>
      <c r="F7" s="5">
        <v>2102.3333333333335</v>
      </c>
      <c r="G7" s="41">
        <f t="shared" si="0"/>
        <v>508.48263833835415</v>
      </c>
      <c r="H7" s="5"/>
      <c r="I7" s="5"/>
      <c r="J7" s="5"/>
      <c r="K7" s="5"/>
      <c r="L7" s="115"/>
    </row>
    <row r="8" spans="1:11" ht="14.25">
      <c r="A8" s="40" t="s">
        <v>11</v>
      </c>
      <c r="B8" s="5"/>
      <c r="C8" s="5"/>
      <c r="D8" s="41"/>
      <c r="E8" s="5">
        <v>1278</v>
      </c>
      <c r="F8" s="5">
        <v>2796.5</v>
      </c>
      <c r="G8" s="41">
        <f t="shared" si="0"/>
        <v>456.99982120507775</v>
      </c>
      <c r="H8" s="5"/>
      <c r="I8" s="5"/>
      <c r="J8" s="5"/>
      <c r="K8" s="5"/>
    </row>
    <row r="9" spans="1:11" ht="14.25">
      <c r="A9" s="40" t="s">
        <v>12</v>
      </c>
      <c r="B9" s="5"/>
      <c r="C9" s="5"/>
      <c r="D9" s="41"/>
      <c r="E9" s="5">
        <v>1657</v>
      </c>
      <c r="F9" s="5">
        <v>3213</v>
      </c>
      <c r="G9" s="41">
        <f t="shared" si="0"/>
        <v>515.7173980703393</v>
      </c>
      <c r="H9" s="5"/>
      <c r="I9" s="5"/>
      <c r="J9" s="5"/>
      <c r="K9" s="5"/>
    </row>
    <row r="10" spans="1:11" ht="14.25">
      <c r="A10" s="40" t="s">
        <v>13</v>
      </c>
      <c r="B10" s="5"/>
      <c r="C10" s="5"/>
      <c r="D10" s="41"/>
      <c r="E10" s="5">
        <v>980</v>
      </c>
      <c r="F10" s="5">
        <v>4621.166666666667</v>
      </c>
      <c r="G10" s="41">
        <f t="shared" si="0"/>
        <v>212.0676596818985</v>
      </c>
      <c r="H10" s="5"/>
      <c r="I10" s="5"/>
      <c r="J10" s="5"/>
      <c r="K10" s="5"/>
    </row>
    <row r="11" spans="1:11" ht="14.25">
      <c r="A11" s="40" t="s">
        <v>14</v>
      </c>
      <c r="B11" s="5"/>
      <c r="C11" s="5"/>
      <c r="D11" s="41"/>
      <c r="E11" s="5">
        <v>1671</v>
      </c>
      <c r="F11" s="5">
        <v>3867.5</v>
      </c>
      <c r="G11" s="41">
        <f t="shared" si="0"/>
        <v>432.06205559146736</v>
      </c>
      <c r="H11" s="5"/>
      <c r="I11" s="5"/>
      <c r="J11" s="5"/>
      <c r="K11" s="5"/>
    </row>
    <row r="12" spans="1:11" ht="14.25">
      <c r="A12" s="48" t="s">
        <v>15</v>
      </c>
      <c r="B12" s="43">
        <f>SUM(B6:B11)</f>
        <v>783</v>
      </c>
      <c r="C12" s="44">
        <f>SUM(C6:C11)</f>
        <v>1646.1666666666667</v>
      </c>
      <c r="D12" s="45">
        <f>(B12*1000)/C12</f>
        <v>475.65050116432116</v>
      </c>
      <c r="E12" s="43">
        <f>SUM(E6:E11)</f>
        <v>7633.142</v>
      </c>
      <c r="F12" s="44">
        <f>SUM(F6:F11)</f>
        <v>18504.5</v>
      </c>
      <c r="G12" s="45">
        <f t="shared" si="0"/>
        <v>412.50193196249563</v>
      </c>
      <c r="H12" s="6"/>
      <c r="I12" s="3"/>
      <c r="J12" s="3"/>
      <c r="K12" s="3"/>
    </row>
    <row r="13" spans="1:12" ht="14.25">
      <c r="A13" s="40" t="s">
        <v>16</v>
      </c>
      <c r="B13" s="5"/>
      <c r="C13" s="5"/>
      <c r="D13" s="41"/>
      <c r="E13" s="5">
        <v>1217</v>
      </c>
      <c r="F13" s="5">
        <v>3193.1666666666665</v>
      </c>
      <c r="G13" s="41">
        <f t="shared" si="0"/>
        <v>381.1263635889138</v>
      </c>
      <c r="H13" s="5"/>
      <c r="I13" s="5"/>
      <c r="J13" s="5"/>
      <c r="K13" s="5"/>
      <c r="L13" s="115"/>
    </row>
    <row r="14" spans="1:11" ht="14.25">
      <c r="A14" s="40" t="s">
        <v>17</v>
      </c>
      <c r="B14" s="5"/>
      <c r="C14" s="5"/>
      <c r="D14" s="41"/>
      <c r="E14" s="5">
        <v>678</v>
      </c>
      <c r="F14" s="5">
        <v>2360.1666666666665</v>
      </c>
      <c r="G14" s="41">
        <f t="shared" si="0"/>
        <v>287.2678483157969</v>
      </c>
      <c r="H14" s="5"/>
      <c r="I14" s="5"/>
      <c r="J14" s="5"/>
      <c r="K14" s="5"/>
    </row>
    <row r="15" spans="1:11" ht="14.25">
      <c r="A15" s="40" t="s">
        <v>18</v>
      </c>
      <c r="B15" s="5"/>
      <c r="C15" s="5"/>
      <c r="D15" s="41"/>
      <c r="E15" s="5">
        <v>537</v>
      </c>
      <c r="F15" s="5">
        <v>1745.3333333333333</v>
      </c>
      <c r="G15" s="41">
        <f t="shared" si="0"/>
        <v>307.6776165011459</v>
      </c>
      <c r="H15" s="5"/>
      <c r="I15" s="5"/>
      <c r="J15" s="5"/>
      <c r="K15" s="5"/>
    </row>
    <row r="16" spans="1:11" ht="14.25">
      <c r="A16" s="40" t="s">
        <v>19</v>
      </c>
      <c r="B16" s="5"/>
      <c r="C16" s="5"/>
      <c r="D16" s="41"/>
      <c r="E16" s="5">
        <v>1982</v>
      </c>
      <c r="F16" s="5">
        <v>5117</v>
      </c>
      <c r="G16" s="41">
        <f t="shared" si="0"/>
        <v>387.33632988078955</v>
      </c>
      <c r="H16" s="5"/>
      <c r="I16" s="5"/>
      <c r="J16" s="5"/>
      <c r="K16" s="5"/>
    </row>
    <row r="17" spans="1:11" ht="14.25">
      <c r="A17" s="40" t="s">
        <v>20</v>
      </c>
      <c r="B17" s="5"/>
      <c r="C17" s="5"/>
      <c r="D17" s="376"/>
      <c r="E17" s="5">
        <v>2030</v>
      </c>
      <c r="F17" s="5">
        <v>4621.166666666667</v>
      </c>
      <c r="G17" s="376">
        <f t="shared" si="0"/>
        <v>439.28300934107546</v>
      </c>
      <c r="H17" s="5"/>
      <c r="I17" s="5"/>
      <c r="J17" s="5"/>
      <c r="K17" s="5"/>
    </row>
    <row r="18" spans="1:11" ht="14.25">
      <c r="A18" s="40" t="s">
        <v>21</v>
      </c>
      <c r="B18" s="5"/>
      <c r="C18" s="5"/>
      <c r="D18" s="374"/>
      <c r="E18" s="5">
        <v>1784</v>
      </c>
      <c r="F18" s="5">
        <v>4403</v>
      </c>
      <c r="G18" s="374">
        <f t="shared" si="0"/>
        <v>405.1782875312287</v>
      </c>
      <c r="H18" s="5"/>
      <c r="I18" s="5"/>
      <c r="J18" s="5"/>
      <c r="K18" s="5"/>
    </row>
    <row r="19" spans="1:11" ht="14.25">
      <c r="A19" s="42" t="s">
        <v>15</v>
      </c>
      <c r="B19" s="43">
        <f>SUM(B13:B18)</f>
        <v>0</v>
      </c>
      <c r="C19" s="44">
        <f>SUM(C13:C18)</f>
        <v>0</v>
      </c>
      <c r="D19" s="138"/>
      <c r="E19" s="140">
        <f>SUM(E13:E18)</f>
        <v>8228</v>
      </c>
      <c r="F19" s="46">
        <f>SUM(F13:F18)</f>
        <v>21439.833333333332</v>
      </c>
      <c r="G19" s="139">
        <f>(E19*1000)/F19</f>
        <v>383.77164001585834</v>
      </c>
      <c r="H19" s="47"/>
      <c r="I19" s="47"/>
      <c r="J19" s="47"/>
      <c r="K19" s="47"/>
    </row>
    <row r="20" spans="1:11" ht="14.25">
      <c r="A20" s="42" t="s">
        <v>2</v>
      </c>
      <c r="B20" s="43">
        <f>SUM(B12,B19)</f>
        <v>783</v>
      </c>
      <c r="C20" s="44">
        <f>SUM(C12,C19)</f>
        <v>1646.1666666666667</v>
      </c>
      <c r="D20" s="134">
        <f>(B20*1000)/C20</f>
        <v>475.65050116432116</v>
      </c>
      <c r="E20" s="43">
        <f>SUM(E12,E19)</f>
        <v>15861.142</v>
      </c>
      <c r="F20" s="44">
        <f>SUM(F12,F19)</f>
        <v>39944.33333333333</v>
      </c>
      <c r="G20" s="45">
        <f>(E20*1000)/F20</f>
        <v>397.0811546068279</v>
      </c>
      <c r="H20" s="49"/>
      <c r="I20" s="49"/>
      <c r="J20" s="49"/>
      <c r="K20" s="49"/>
    </row>
    <row r="21" spans="1:11" ht="14.25">
      <c r="A21" s="4" t="s">
        <v>158</v>
      </c>
      <c r="B21" s="7"/>
      <c r="C21" s="7"/>
      <c r="D21" s="3"/>
      <c r="E21" s="6"/>
      <c r="F21" s="6"/>
      <c r="G21" s="3"/>
      <c r="H21" s="3"/>
      <c r="I21" s="3"/>
      <c r="J21" s="3"/>
      <c r="K21" s="3"/>
    </row>
    <row r="22" spans="1:11" ht="14.25">
      <c r="A22" s="4" t="s">
        <v>82</v>
      </c>
      <c r="B22" s="7"/>
      <c r="C22" s="7"/>
      <c r="D22" s="3"/>
      <c r="E22" s="6"/>
      <c r="F22" s="6"/>
      <c r="G22" s="3"/>
      <c r="H22" s="3"/>
      <c r="I22" s="3"/>
      <c r="J22" s="3"/>
      <c r="K22" s="3"/>
    </row>
    <row r="23" spans="1:11" ht="14.25">
      <c r="A23" s="4" t="s">
        <v>180</v>
      </c>
      <c r="B23" s="7"/>
      <c r="C23" s="7"/>
      <c r="D23" s="3"/>
      <c r="E23" s="3"/>
      <c r="F23" s="3"/>
      <c r="G23" s="3"/>
      <c r="H23" s="3"/>
      <c r="I23" s="3"/>
      <c r="J23" s="3"/>
      <c r="K23" s="3"/>
    </row>
    <row r="24" spans="1:11" ht="14.25">
      <c r="A24" s="4" t="s">
        <v>81</v>
      </c>
      <c r="B24" s="7"/>
      <c r="C24" s="7"/>
      <c r="D24" s="3"/>
      <c r="E24" s="3"/>
      <c r="F24" s="3"/>
      <c r="G24" s="3"/>
      <c r="H24" s="3"/>
      <c r="I24" s="3"/>
      <c r="J24" s="3"/>
      <c r="K24" s="3"/>
    </row>
    <row r="25" spans="1:3" ht="14.25">
      <c r="A25" s="7"/>
      <c r="B25" s="7"/>
      <c r="C25" s="7"/>
    </row>
    <row r="26" spans="1:11" ht="14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4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ht="14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ht="14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ht="14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ht="14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ht="14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ht="14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ht="14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ht="14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ht="14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ht="14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ht="14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ht="14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ht="14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ht="14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ht="14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ht="14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ht="14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ht="14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ht="14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 ht="14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ht="14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 ht="14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ht="14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ht="14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ht="14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ht="14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ht="14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ht="14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ht="14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ht="14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ht="14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4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4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ht="14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ht="14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ht="14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4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ht="14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14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14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14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ht="14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4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4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4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4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4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4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4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14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4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ht="14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14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ht="14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ht="14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ht="14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ht="14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ht="14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ht="14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4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ht="14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ht="14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ht="14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ht="14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ht="14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ht="14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ht="14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</row>
  </sheetData>
  <sheetProtection/>
  <mergeCells count="5">
    <mergeCell ref="A1:K1"/>
    <mergeCell ref="H4:I4"/>
    <mergeCell ref="J4:K4"/>
    <mergeCell ref="E4:G4"/>
    <mergeCell ref="B4:D4"/>
  </mergeCells>
  <printOptions horizontalCentered="1"/>
  <pageMargins left="0.07874015748031496" right="0.07874015748031496" top="0.5905511811023623" bottom="0.5905511811023623" header="0.5118110236220472" footer="0.5118110236220472"/>
  <pageSetup horizontalDpi="1200" verticalDpi="1200" orientation="portrait" paperSize="9" scale="92" r:id="rId2"/>
  <ignoredErrors>
    <ignoredError sqref="D12 D20" formula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94"/>
  <sheetViews>
    <sheetView zoomScalePageLayoutView="0" workbookViewId="0" topLeftCell="A1">
      <selection activeCell="A6" sqref="A6"/>
    </sheetView>
  </sheetViews>
  <sheetFormatPr defaultColWidth="11.421875" defaultRowHeight="12.75"/>
  <cols>
    <col min="1" max="10" width="9.7109375" style="11" customWidth="1"/>
    <col min="11" max="11" width="11.7109375" style="11" customWidth="1"/>
    <col min="12" max="16384" width="11.421875" style="11" customWidth="1"/>
  </cols>
  <sheetData>
    <row r="1" spans="1:11" ht="15.75">
      <c r="A1" s="497" t="s">
        <v>228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</row>
    <row r="2" spans="1:11" ht="15">
      <c r="A2" s="8"/>
      <c r="B2" s="9"/>
      <c r="C2" s="9"/>
      <c r="D2" s="10"/>
      <c r="E2" s="10"/>
      <c r="F2" s="10"/>
      <c r="G2" s="10"/>
      <c r="H2" s="10"/>
      <c r="I2" s="10"/>
      <c r="J2" s="10"/>
      <c r="K2" s="9"/>
    </row>
    <row r="4" spans="1:11" ht="14.25">
      <c r="A4" s="39" t="s">
        <v>3</v>
      </c>
      <c r="B4" s="498">
        <v>2014</v>
      </c>
      <c r="C4" s="499"/>
      <c r="D4" s="500"/>
      <c r="E4" s="498">
        <v>2013</v>
      </c>
      <c r="F4" s="499"/>
      <c r="G4" s="500"/>
      <c r="H4" s="498" t="s">
        <v>4</v>
      </c>
      <c r="I4" s="500"/>
      <c r="J4" s="498" t="s">
        <v>5</v>
      </c>
      <c r="K4" s="500"/>
    </row>
    <row r="5" spans="1:11" ht="14.25">
      <c r="A5" s="137"/>
      <c r="B5" s="183" t="s">
        <v>7</v>
      </c>
      <c r="C5" s="184" t="s">
        <v>6</v>
      </c>
      <c r="D5" s="184" t="s">
        <v>8</v>
      </c>
      <c r="E5" s="183" t="s">
        <v>7</v>
      </c>
      <c r="F5" s="184" t="s">
        <v>6</v>
      </c>
      <c r="G5" s="184" t="s">
        <v>8</v>
      </c>
      <c r="H5" s="183" t="s">
        <v>7</v>
      </c>
      <c r="I5" s="185" t="s">
        <v>6</v>
      </c>
      <c r="J5" s="184" t="s">
        <v>7</v>
      </c>
      <c r="K5" s="185" t="s">
        <v>6</v>
      </c>
    </row>
    <row r="6" spans="1:11" ht="14.25">
      <c r="A6" s="40" t="s">
        <v>9</v>
      </c>
      <c r="B6" s="5">
        <v>3194</v>
      </c>
      <c r="C6" s="5">
        <v>24266.666666666668</v>
      </c>
      <c r="D6" s="41">
        <f>(B6*1000)/C6</f>
        <v>131.62087912087912</v>
      </c>
      <c r="E6" s="5">
        <v>2464</v>
      </c>
      <c r="F6" s="5">
        <v>17550</v>
      </c>
      <c r="G6" s="41">
        <f aca="true" t="shared" si="0" ref="G6:G18">(E6*1000)/F6</f>
        <v>140.3988603988604</v>
      </c>
      <c r="H6" s="5">
        <f>(E19-E13+B6)</f>
        <v>12731</v>
      </c>
      <c r="I6" s="5">
        <f>(F19-F13+C6)</f>
        <v>97413.33333333333</v>
      </c>
      <c r="J6" s="5">
        <f>(E12+E19-E6+B6)</f>
        <v>28582</v>
      </c>
      <c r="K6" s="5">
        <f>(F12+F19-F6+C6)</f>
        <v>200763.3333333333</v>
      </c>
    </row>
    <row r="7" spans="1:12" ht="14.25">
      <c r="A7" s="40" t="s">
        <v>10</v>
      </c>
      <c r="B7" s="5"/>
      <c r="C7" s="5"/>
      <c r="D7" s="41"/>
      <c r="E7" s="5">
        <v>2358</v>
      </c>
      <c r="F7" s="5">
        <v>14733.333333333334</v>
      </c>
      <c r="G7" s="41">
        <f t="shared" si="0"/>
        <v>160.0452488687783</v>
      </c>
      <c r="H7" s="5"/>
      <c r="I7" s="5"/>
      <c r="J7" s="5"/>
      <c r="K7" s="5"/>
      <c r="L7" s="115"/>
    </row>
    <row r="8" spans="1:11" ht="14.25">
      <c r="A8" s="40" t="s">
        <v>11</v>
      </c>
      <c r="B8" s="5"/>
      <c r="C8" s="5"/>
      <c r="D8" s="41"/>
      <c r="E8" s="5">
        <v>3471</v>
      </c>
      <c r="F8" s="5">
        <v>20973.333333333332</v>
      </c>
      <c r="G8" s="41">
        <f t="shared" si="0"/>
        <v>165.49586776859505</v>
      </c>
      <c r="H8" s="5"/>
      <c r="I8" s="5"/>
      <c r="J8" s="5"/>
      <c r="K8" s="5"/>
    </row>
    <row r="9" spans="1:11" ht="14.25">
      <c r="A9" s="40" t="s">
        <v>12</v>
      </c>
      <c r="B9" s="5"/>
      <c r="C9" s="5"/>
      <c r="D9" s="41"/>
      <c r="E9" s="5">
        <v>2543</v>
      </c>
      <c r="F9" s="5">
        <v>14213.333333333334</v>
      </c>
      <c r="G9" s="41">
        <f t="shared" si="0"/>
        <v>178.91651031894935</v>
      </c>
      <c r="H9" s="5"/>
      <c r="I9" s="5"/>
      <c r="J9" s="5"/>
      <c r="K9" s="5"/>
    </row>
    <row r="10" spans="1:11" ht="14.25">
      <c r="A10" s="40" t="s">
        <v>13</v>
      </c>
      <c r="B10" s="5"/>
      <c r="C10" s="5"/>
      <c r="D10" s="41"/>
      <c r="E10" s="5">
        <v>2718</v>
      </c>
      <c r="F10" s="5">
        <v>17810</v>
      </c>
      <c r="G10" s="41">
        <f t="shared" si="0"/>
        <v>152.61089275687817</v>
      </c>
      <c r="H10" s="5"/>
      <c r="I10" s="5"/>
      <c r="J10" s="5"/>
      <c r="K10" s="5"/>
    </row>
    <row r="11" spans="1:11" ht="14.25">
      <c r="A11" s="40" t="s">
        <v>14</v>
      </c>
      <c r="B11" s="5"/>
      <c r="C11" s="5"/>
      <c r="D11" s="41"/>
      <c r="E11" s="5">
        <v>2739</v>
      </c>
      <c r="F11" s="5">
        <v>18330</v>
      </c>
      <c r="G11" s="41">
        <f t="shared" si="0"/>
        <v>149.42716857610475</v>
      </c>
      <c r="H11" s="5"/>
      <c r="I11" s="5"/>
      <c r="J11" s="5"/>
      <c r="K11" s="5"/>
    </row>
    <row r="12" spans="1:11" ht="14.25">
      <c r="A12" s="48" t="s">
        <v>15</v>
      </c>
      <c r="B12" s="43">
        <f>SUM(B6:B11)</f>
        <v>3194</v>
      </c>
      <c r="C12" s="44">
        <f>SUM(C6:C11)</f>
        <v>24266.666666666668</v>
      </c>
      <c r="D12" s="45">
        <f>(B12*1000)/C12</f>
        <v>131.62087912087912</v>
      </c>
      <c r="E12" s="43">
        <f>SUM(E6:E11)</f>
        <v>16293</v>
      </c>
      <c r="F12" s="44">
        <f>SUM(F6:F11)</f>
        <v>103610</v>
      </c>
      <c r="G12" s="45">
        <f t="shared" si="0"/>
        <v>157.2531608918058</v>
      </c>
      <c r="H12" s="6"/>
      <c r="I12" s="3"/>
      <c r="J12" s="3"/>
      <c r="K12" s="3"/>
    </row>
    <row r="13" spans="1:12" ht="14.25">
      <c r="A13" s="40" t="s">
        <v>16</v>
      </c>
      <c r="B13" s="5"/>
      <c r="C13" s="5"/>
      <c r="D13" s="41"/>
      <c r="E13" s="5">
        <v>2022</v>
      </c>
      <c r="F13" s="5">
        <v>17290</v>
      </c>
      <c r="G13" s="41">
        <f t="shared" si="0"/>
        <v>116.94621168305379</v>
      </c>
      <c r="H13" s="5"/>
      <c r="I13" s="5"/>
      <c r="J13" s="5"/>
      <c r="K13" s="5"/>
      <c r="L13" s="115"/>
    </row>
    <row r="14" spans="1:11" ht="14.25">
      <c r="A14" s="40" t="s">
        <v>17</v>
      </c>
      <c r="B14" s="5"/>
      <c r="C14" s="5"/>
      <c r="D14" s="41"/>
      <c r="E14" s="5">
        <v>1720</v>
      </c>
      <c r="F14" s="5">
        <v>9056.666666666666</v>
      </c>
      <c r="G14" s="41">
        <f t="shared" si="0"/>
        <v>189.91534781008465</v>
      </c>
      <c r="H14" s="5"/>
      <c r="I14" s="5"/>
      <c r="J14" s="5"/>
      <c r="K14" s="5"/>
    </row>
    <row r="15" spans="1:11" ht="14.25">
      <c r="A15" s="40" t="s">
        <v>18</v>
      </c>
      <c r="B15" s="5"/>
      <c r="C15" s="5"/>
      <c r="D15" s="41"/>
      <c r="E15" s="5">
        <v>2268</v>
      </c>
      <c r="F15" s="5">
        <v>16510</v>
      </c>
      <c r="G15" s="41">
        <f t="shared" si="0"/>
        <v>137.37129012719564</v>
      </c>
      <c r="H15" s="5"/>
      <c r="I15" s="5"/>
      <c r="J15" s="5"/>
      <c r="K15" s="5"/>
    </row>
    <row r="16" spans="1:11" ht="14.25">
      <c r="A16" s="40" t="s">
        <v>19</v>
      </c>
      <c r="B16" s="5"/>
      <c r="C16" s="5"/>
      <c r="D16" s="41"/>
      <c r="E16" s="5">
        <v>2254</v>
      </c>
      <c r="F16" s="5">
        <v>20020</v>
      </c>
      <c r="G16" s="41">
        <f t="shared" si="0"/>
        <v>112.58741258741259</v>
      </c>
      <c r="H16" s="5"/>
      <c r="I16" s="5"/>
      <c r="J16" s="5"/>
      <c r="K16" s="5"/>
    </row>
    <row r="17" spans="1:11" ht="14.25">
      <c r="A17" s="40" t="s">
        <v>20</v>
      </c>
      <c r="B17" s="5"/>
      <c r="C17" s="5"/>
      <c r="D17" s="41"/>
      <c r="E17" s="5">
        <v>1734</v>
      </c>
      <c r="F17" s="5">
        <v>13476.666666666666</v>
      </c>
      <c r="G17" s="41">
        <f t="shared" si="0"/>
        <v>128.66683156072224</v>
      </c>
      <c r="H17" s="5"/>
      <c r="I17" s="5"/>
      <c r="J17" s="5"/>
      <c r="K17" s="5"/>
    </row>
    <row r="18" spans="1:11" ht="14.25">
      <c r="A18" s="40" t="s">
        <v>21</v>
      </c>
      <c r="B18" s="5"/>
      <c r="C18" s="5"/>
      <c r="D18" s="374"/>
      <c r="E18" s="5">
        <v>1561</v>
      </c>
      <c r="F18" s="5">
        <v>14083.333333333334</v>
      </c>
      <c r="G18" s="374">
        <f t="shared" si="0"/>
        <v>110.84023668639053</v>
      </c>
      <c r="H18" s="5"/>
      <c r="I18" s="5"/>
      <c r="J18" s="5"/>
      <c r="K18" s="5"/>
    </row>
    <row r="19" spans="1:11" ht="14.25">
      <c r="A19" s="42" t="s">
        <v>15</v>
      </c>
      <c r="B19" s="43">
        <f>SUM(B13:B18)</f>
        <v>0</v>
      </c>
      <c r="C19" s="44">
        <f>SUM(C13:C18)</f>
        <v>0</v>
      </c>
      <c r="D19" s="138"/>
      <c r="E19" s="140">
        <f>SUM(E13:E18)</f>
        <v>11559</v>
      </c>
      <c r="F19" s="46">
        <f>SUM(F13:F18)</f>
        <v>90436.66666666666</v>
      </c>
      <c r="G19" s="139">
        <f>(E19*1000)/F19</f>
        <v>127.81320260956103</v>
      </c>
      <c r="H19" s="47"/>
      <c r="I19" s="47"/>
      <c r="J19" s="47"/>
      <c r="K19" s="47"/>
    </row>
    <row r="20" spans="1:11" ht="14.25">
      <c r="A20" s="42" t="s">
        <v>2</v>
      </c>
      <c r="B20" s="43">
        <f>SUM(B12,B19)</f>
        <v>3194</v>
      </c>
      <c r="C20" s="44">
        <f>SUM(C12,C19)</f>
        <v>24266.666666666668</v>
      </c>
      <c r="D20" s="134">
        <f>(B20*1000)/C20</f>
        <v>131.62087912087912</v>
      </c>
      <c r="E20" s="43">
        <f>SUM(E12,E19)</f>
        <v>27852</v>
      </c>
      <c r="F20" s="44">
        <f>SUM(F12,F19)</f>
        <v>194046.66666666666</v>
      </c>
      <c r="G20" s="45">
        <f>(E20*1000)/F20</f>
        <v>143.5324835950115</v>
      </c>
      <c r="H20" s="49"/>
      <c r="I20" s="49"/>
      <c r="J20" s="49"/>
      <c r="K20" s="49"/>
    </row>
    <row r="21" spans="1:11" ht="14.25">
      <c r="A21" s="4" t="s">
        <v>158</v>
      </c>
      <c r="B21" s="7"/>
      <c r="C21" s="7"/>
      <c r="D21" s="3"/>
      <c r="E21" s="6"/>
      <c r="F21" s="6"/>
      <c r="G21" s="3"/>
      <c r="H21" s="3"/>
      <c r="I21" s="3"/>
      <c r="J21" s="3"/>
      <c r="K21" s="3"/>
    </row>
    <row r="22" spans="1:11" ht="14.25">
      <c r="A22" s="4" t="s">
        <v>82</v>
      </c>
      <c r="B22" s="7"/>
      <c r="C22" s="7"/>
      <c r="D22" s="3"/>
      <c r="E22" s="6"/>
      <c r="F22" s="6"/>
      <c r="G22" s="3"/>
      <c r="H22" s="3"/>
      <c r="I22" s="3"/>
      <c r="J22" s="3"/>
      <c r="K22" s="3"/>
    </row>
    <row r="23" spans="1:11" ht="14.25">
      <c r="A23" s="4" t="s">
        <v>180</v>
      </c>
      <c r="B23" s="7"/>
      <c r="C23" s="7"/>
      <c r="D23" s="3"/>
      <c r="E23" s="3"/>
      <c r="F23" s="3"/>
      <c r="G23" s="3"/>
      <c r="H23" s="3"/>
      <c r="I23" s="3"/>
      <c r="J23" s="3"/>
      <c r="K23" s="3"/>
    </row>
    <row r="24" spans="1:11" ht="14.25">
      <c r="A24" s="4" t="s">
        <v>81</v>
      </c>
      <c r="B24" s="7"/>
      <c r="C24" s="7"/>
      <c r="D24" s="3"/>
      <c r="E24" s="3"/>
      <c r="F24" s="3"/>
      <c r="G24" s="3"/>
      <c r="H24" s="3"/>
      <c r="I24" s="3"/>
      <c r="J24" s="3"/>
      <c r="K24" s="3"/>
    </row>
    <row r="25" spans="1:3" ht="14.25">
      <c r="A25" s="7"/>
      <c r="B25" s="7"/>
      <c r="C25" s="7"/>
    </row>
    <row r="26" spans="1:11" ht="14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4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ht="14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ht="14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ht="14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ht="14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ht="14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ht="14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ht="14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ht="14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ht="14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ht="14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ht="14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ht="14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ht="14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ht="14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ht="14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ht="14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ht="14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ht="14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ht="14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 ht="14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ht="14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 ht="14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ht="14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ht="14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ht="14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ht="14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ht="14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ht="14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ht="14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ht="14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ht="14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4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4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ht="14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ht="14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ht="14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4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ht="14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14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14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14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ht="14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4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4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4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4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4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4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4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14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4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ht="14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14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ht="14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ht="14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ht="14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ht="14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ht="14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ht="14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4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ht="14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ht="14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ht="14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ht="14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ht="14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ht="14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ht="14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</row>
  </sheetData>
  <sheetProtection/>
  <mergeCells count="5">
    <mergeCell ref="A1:K1"/>
    <mergeCell ref="H4:I4"/>
    <mergeCell ref="J4:K4"/>
    <mergeCell ref="E4:G4"/>
    <mergeCell ref="B4:D4"/>
  </mergeCells>
  <printOptions horizontalCentered="1"/>
  <pageMargins left="0.07874015748031496" right="0.07874015748031496" top="0.5905511811023623" bottom="0.5905511811023623" header="0.5118110236220472" footer="0.5118110236220472"/>
  <pageSetup horizontalDpi="1200" verticalDpi="1200" orientation="portrait" paperSize="9" scale="92" r:id="rId2"/>
  <ignoredErrors>
    <ignoredError sqref="D12 D20" formula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24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26.8515625" style="145" customWidth="1"/>
    <col min="2" max="2" width="11.140625" style="145" customWidth="1"/>
    <col min="3" max="3" width="10.57421875" style="145" customWidth="1"/>
    <col min="4" max="4" width="10.140625" style="145" customWidth="1"/>
    <col min="5" max="5" width="11.140625" style="145" customWidth="1"/>
    <col min="6" max="6" width="10.57421875" style="145" customWidth="1"/>
    <col min="7" max="7" width="10.140625" style="177" customWidth="1"/>
    <col min="8" max="9" width="9.421875" style="145" customWidth="1"/>
    <col min="10" max="10" width="9.8515625" style="145" customWidth="1"/>
    <col min="11" max="16384" width="9.140625" style="145" customWidth="1"/>
  </cols>
  <sheetData>
    <row r="1" spans="1:10" ht="15" customHeight="1">
      <c r="A1" s="501" t="s">
        <v>244</v>
      </c>
      <c r="B1" s="501"/>
      <c r="C1" s="501"/>
      <c r="D1" s="501"/>
      <c r="E1" s="501"/>
      <c r="F1" s="501"/>
      <c r="G1" s="501"/>
      <c r="H1" s="501"/>
      <c r="I1" s="501"/>
      <c r="J1" s="501"/>
    </row>
    <row r="3" spans="1:10" ht="12.75">
      <c r="A3" s="502" t="s">
        <v>160</v>
      </c>
      <c r="B3" s="504">
        <v>41640</v>
      </c>
      <c r="C3" s="505"/>
      <c r="D3" s="505"/>
      <c r="E3" s="504">
        <v>41275</v>
      </c>
      <c r="F3" s="505"/>
      <c r="G3" s="505"/>
      <c r="H3" s="506" t="s">
        <v>58</v>
      </c>
      <c r="I3" s="506"/>
      <c r="J3" s="506"/>
    </row>
    <row r="4" spans="1:10" ht="12.75">
      <c r="A4" s="503"/>
      <c r="B4" s="146" t="s">
        <v>1</v>
      </c>
      <c r="C4" s="146" t="s">
        <v>59</v>
      </c>
      <c r="D4" s="146" t="s">
        <v>60</v>
      </c>
      <c r="E4" s="146" t="s">
        <v>1</v>
      </c>
      <c r="F4" s="146" t="s">
        <v>59</v>
      </c>
      <c r="G4" s="146" t="s">
        <v>60</v>
      </c>
      <c r="H4" s="505" t="s">
        <v>330</v>
      </c>
      <c r="I4" s="505"/>
      <c r="J4" s="505"/>
    </row>
    <row r="5" spans="1:10" ht="12.75">
      <c r="A5" s="121"/>
      <c r="B5" s="147" t="s">
        <v>61</v>
      </c>
      <c r="C5" s="147" t="s">
        <v>62</v>
      </c>
      <c r="D5" s="148" t="s">
        <v>63</v>
      </c>
      <c r="E5" s="147" t="s">
        <v>61</v>
      </c>
      <c r="F5" s="147" t="s">
        <v>62</v>
      </c>
      <c r="G5" s="146" t="s">
        <v>63</v>
      </c>
      <c r="H5" s="147" t="s">
        <v>1</v>
      </c>
      <c r="I5" s="147" t="s">
        <v>59</v>
      </c>
      <c r="J5" s="118" t="s">
        <v>60</v>
      </c>
    </row>
    <row r="6" spans="1:10" ht="13.5" customHeight="1">
      <c r="A6" s="116" t="s">
        <v>150</v>
      </c>
      <c r="B6" s="116">
        <v>339098</v>
      </c>
      <c r="C6" s="116">
        <v>152730</v>
      </c>
      <c r="D6" s="149">
        <f>(B6*1000)/C6</f>
        <v>2220.244876579585</v>
      </c>
      <c r="E6" s="116">
        <v>468505</v>
      </c>
      <c r="F6" s="116">
        <v>141174</v>
      </c>
      <c r="G6" s="149">
        <f>(E6*1000)/F6</f>
        <v>3318.6351594486237</v>
      </c>
      <c r="H6" s="150">
        <f aca="true" t="shared" si="0" ref="H6:J7">SUM(B6-E6)*100/E6</f>
        <v>-27.621263380326784</v>
      </c>
      <c r="I6" s="150">
        <f t="shared" si="0"/>
        <v>8.185643248756854</v>
      </c>
      <c r="J6" s="150">
        <f t="shared" si="0"/>
        <v>-33.097650994920805</v>
      </c>
    </row>
    <row r="7" spans="1:10" ht="13.5" customHeight="1">
      <c r="A7" s="116" t="s">
        <v>64</v>
      </c>
      <c r="B7" s="116">
        <v>48347</v>
      </c>
      <c r="C7" s="116">
        <v>6570</v>
      </c>
      <c r="D7" s="149">
        <f>(B7*1000)/C7</f>
        <v>7358.751902587519</v>
      </c>
      <c r="E7" s="116">
        <v>54570</v>
      </c>
      <c r="F7" s="116">
        <v>6427</v>
      </c>
      <c r="G7" s="149">
        <f>(E7*1000)/F7</f>
        <v>8490.742181422125</v>
      </c>
      <c r="H7" s="150">
        <f t="shared" si="0"/>
        <v>-11.40370166758292</v>
      </c>
      <c r="I7" s="150">
        <f t="shared" si="0"/>
        <v>2.2249883304807843</v>
      </c>
      <c r="J7" s="150">
        <f t="shared" si="0"/>
        <v>-13.332053366446793</v>
      </c>
    </row>
    <row r="8" spans="1:10" ht="13.5" customHeight="1">
      <c r="A8" s="116" t="s">
        <v>253</v>
      </c>
      <c r="B8" s="116">
        <v>783</v>
      </c>
      <c r="C8" s="116">
        <v>83</v>
      </c>
      <c r="D8" s="149">
        <f>(B8*1000)/C8</f>
        <v>9433.734939759037</v>
      </c>
      <c r="E8" s="116">
        <v>978</v>
      </c>
      <c r="F8" s="116">
        <v>96</v>
      </c>
      <c r="G8" s="149">
        <f>(E8*1000)/F8</f>
        <v>10187.5</v>
      </c>
      <c r="H8" s="150">
        <f aca="true" t="shared" si="1" ref="H8:J9">SUM(B8-E8)*100/E8</f>
        <v>-19.938650306748468</v>
      </c>
      <c r="I8" s="150">
        <f t="shared" si="1"/>
        <v>-13.541666666666666</v>
      </c>
      <c r="J8" s="150">
        <f t="shared" si="1"/>
        <v>-7.39892083672111</v>
      </c>
    </row>
    <row r="9" spans="1:10" ht="13.5" customHeight="1">
      <c r="A9" s="287" t="s">
        <v>220</v>
      </c>
      <c r="B9" s="116">
        <v>3194</v>
      </c>
      <c r="C9" s="116">
        <v>560</v>
      </c>
      <c r="D9" s="149">
        <f>(B9*1000)/C9</f>
        <v>5703.571428571428</v>
      </c>
      <c r="E9" s="116">
        <v>2464</v>
      </c>
      <c r="F9" s="116">
        <v>405</v>
      </c>
      <c r="G9" s="149">
        <f>(E9*1000)/F9</f>
        <v>6083.950617283951</v>
      </c>
      <c r="H9" s="150">
        <f t="shared" si="1"/>
        <v>29.626623376623378</v>
      </c>
      <c r="I9" s="150">
        <f t="shared" si="1"/>
        <v>38.27160493827161</v>
      </c>
      <c r="J9" s="150">
        <f t="shared" si="1"/>
        <v>-6.252174165120603</v>
      </c>
    </row>
    <row r="10" spans="1:10" ht="13.5" customHeight="1">
      <c r="A10" s="366" t="s">
        <v>245</v>
      </c>
      <c r="B10" s="116">
        <v>0</v>
      </c>
      <c r="C10" s="116">
        <v>0</v>
      </c>
      <c r="D10" s="149">
        <v>0</v>
      </c>
      <c r="E10" s="116">
        <v>0</v>
      </c>
      <c r="F10" s="116">
        <v>0</v>
      </c>
      <c r="G10" s="149">
        <v>0</v>
      </c>
      <c r="H10" s="149">
        <v>0</v>
      </c>
      <c r="I10" s="149">
        <v>0</v>
      </c>
      <c r="J10" s="149">
        <v>0</v>
      </c>
    </row>
    <row r="11" spans="1:10" ht="12.75">
      <c r="A11" s="151" t="s">
        <v>2</v>
      </c>
      <c r="B11" s="152">
        <f>SUM(B6:B10)</f>
        <v>391422</v>
      </c>
      <c r="C11" s="152">
        <f>SUM(C6:C10)</f>
        <v>159943</v>
      </c>
      <c r="D11" s="153">
        <v>0</v>
      </c>
      <c r="E11" s="152">
        <f>SUM(E6:E10)</f>
        <v>526517</v>
      </c>
      <c r="F11" s="152">
        <f>SUM(F6:F10)</f>
        <v>148102</v>
      </c>
      <c r="G11" s="153">
        <v>0</v>
      </c>
      <c r="H11" s="154">
        <f>SUM(B11-E11)*100/E11</f>
        <v>-25.658240854521317</v>
      </c>
      <c r="I11" s="154">
        <f>SUM(C11-F11)*100/F11</f>
        <v>7.995165494051397</v>
      </c>
      <c r="J11" s="153">
        <v>0</v>
      </c>
    </row>
    <row r="12" spans="1:10" ht="12" customHeight="1">
      <c r="A12" s="4" t="s">
        <v>158</v>
      </c>
      <c r="B12" s="3"/>
      <c r="C12" s="3"/>
      <c r="D12" s="3"/>
      <c r="E12" s="3"/>
      <c r="F12" s="3"/>
      <c r="G12" s="38"/>
      <c r="H12" s="3"/>
      <c r="I12" s="3"/>
      <c r="J12" s="3"/>
    </row>
    <row r="13" spans="1:10" ht="12" customHeight="1">
      <c r="A13" s="247" t="s">
        <v>199</v>
      </c>
      <c r="B13" s="3"/>
      <c r="C13" s="3"/>
      <c r="D13" s="3"/>
      <c r="E13" s="3"/>
      <c r="F13" s="3"/>
      <c r="G13" s="38"/>
      <c r="H13" s="3"/>
      <c r="I13" s="3"/>
      <c r="J13" s="3"/>
    </row>
    <row r="14" spans="1:10" ht="12" customHeight="1">
      <c r="A14" s="247" t="s">
        <v>178</v>
      </c>
      <c r="B14" s="3"/>
      <c r="C14" s="3"/>
      <c r="D14" s="3"/>
      <c r="E14" s="3"/>
      <c r="F14" s="3"/>
      <c r="G14" s="38"/>
      <c r="H14" s="3"/>
      <c r="I14" s="3"/>
      <c r="J14" s="3"/>
    </row>
    <row r="15" spans="1:10" ht="12" customHeight="1">
      <c r="A15" s="247" t="s">
        <v>179</v>
      </c>
      <c r="B15" s="3"/>
      <c r="C15" s="3"/>
      <c r="D15" s="3"/>
      <c r="E15" s="3"/>
      <c r="F15" s="3"/>
      <c r="G15" s="38"/>
      <c r="H15" s="3"/>
      <c r="I15" s="3"/>
      <c r="J15" s="3"/>
    </row>
    <row r="16" spans="1:10" ht="12" customHeight="1">
      <c r="A16" s="247" t="s">
        <v>219</v>
      </c>
      <c r="B16" s="3"/>
      <c r="C16" s="3"/>
      <c r="D16" s="3"/>
      <c r="E16" s="3"/>
      <c r="F16" s="3"/>
      <c r="G16" s="38"/>
      <c r="H16" s="3"/>
      <c r="I16" s="3"/>
      <c r="J16" s="3"/>
    </row>
    <row r="17" spans="1:10" ht="12" customHeight="1">
      <c r="A17" s="247"/>
      <c r="B17" s="3"/>
      <c r="C17" s="3"/>
      <c r="D17" s="3"/>
      <c r="E17" s="3"/>
      <c r="F17" s="3"/>
      <c r="G17" s="38"/>
      <c r="H17" s="3"/>
      <c r="I17" s="3"/>
      <c r="J17" s="3"/>
    </row>
    <row r="18" spans="1:10" ht="12.75">
      <c r="A18" s="507" t="s">
        <v>166</v>
      </c>
      <c r="B18" s="507"/>
      <c r="C18" s="507"/>
      <c r="D18" s="507"/>
      <c r="E18" s="507"/>
      <c r="F18" s="507"/>
      <c r="G18" s="507"/>
      <c r="H18" s="507"/>
      <c r="I18" s="507"/>
      <c r="J18" s="507"/>
    </row>
    <row r="19" spans="1:10" ht="12.75">
      <c r="A19" s="507" t="s">
        <v>65</v>
      </c>
      <c r="B19" s="507"/>
      <c r="C19" s="507"/>
      <c r="D19" s="507"/>
      <c r="E19" s="507"/>
      <c r="F19" s="507"/>
      <c r="G19" s="507"/>
      <c r="H19" s="507"/>
      <c r="I19" s="507"/>
      <c r="J19" s="507"/>
    </row>
    <row r="20" spans="1:10" ht="12.75">
      <c r="A20" s="15"/>
      <c r="B20" s="15"/>
      <c r="C20" s="15"/>
      <c r="D20" s="15"/>
      <c r="E20" s="15"/>
      <c r="F20" s="15"/>
      <c r="G20" s="37"/>
      <c r="H20" s="15"/>
      <c r="I20" s="15"/>
      <c r="J20" s="15"/>
    </row>
    <row r="21" spans="1:10" ht="12.75">
      <c r="A21" s="510" t="s">
        <v>165</v>
      </c>
      <c r="B21" s="511"/>
      <c r="C21" s="511"/>
      <c r="D21" s="15"/>
      <c r="E21" s="15"/>
      <c r="F21" s="15"/>
      <c r="G21" s="37"/>
      <c r="H21" s="15"/>
      <c r="I21" s="15"/>
      <c r="J21" s="15"/>
    </row>
    <row r="22" spans="1:10" ht="12.75">
      <c r="A22" s="3"/>
      <c r="B22" s="3"/>
      <c r="C22" s="3"/>
      <c r="D22" s="3"/>
      <c r="E22" s="3"/>
      <c r="F22" s="3"/>
      <c r="G22" s="38"/>
      <c r="H22" s="3"/>
      <c r="I22" s="3"/>
      <c r="J22" s="3"/>
    </row>
    <row r="23" spans="1:10" ht="12.75">
      <c r="A23" s="502" t="s">
        <v>66</v>
      </c>
      <c r="B23" s="509">
        <f>B3</f>
        <v>41640</v>
      </c>
      <c r="C23" s="505"/>
      <c r="D23" s="505"/>
      <c r="E23" s="509">
        <f>E3</f>
        <v>41275</v>
      </c>
      <c r="F23" s="505"/>
      <c r="G23" s="505"/>
      <c r="H23" s="506" t="s">
        <v>58</v>
      </c>
      <c r="I23" s="506"/>
      <c r="J23" s="506"/>
    </row>
    <row r="24" spans="1:10" ht="12.75">
      <c r="A24" s="508"/>
      <c r="B24" s="155" t="s">
        <v>1</v>
      </c>
      <c r="C24" s="147" t="s">
        <v>67</v>
      </c>
      <c r="D24" s="148" t="s">
        <v>60</v>
      </c>
      <c r="E24" s="147" t="s">
        <v>1</v>
      </c>
      <c r="F24" s="147" t="s">
        <v>67</v>
      </c>
      <c r="G24" s="146" t="s">
        <v>60</v>
      </c>
      <c r="H24" s="506" t="str">
        <f>H4</f>
        <v>(14/13)</v>
      </c>
      <c r="I24" s="506"/>
      <c r="J24" s="506"/>
    </row>
    <row r="25" spans="1:10" ht="12.75">
      <c r="A25" s="156"/>
      <c r="B25" s="157" t="s">
        <v>68</v>
      </c>
      <c r="C25" s="158" t="s">
        <v>62</v>
      </c>
      <c r="D25" s="159" t="s">
        <v>63</v>
      </c>
      <c r="E25" s="157" t="s">
        <v>68</v>
      </c>
      <c r="F25" s="158" t="s">
        <v>62</v>
      </c>
      <c r="G25" s="160" t="s">
        <v>63</v>
      </c>
      <c r="H25" s="158" t="s">
        <v>1</v>
      </c>
      <c r="I25" s="158" t="s">
        <v>59</v>
      </c>
      <c r="J25" s="156" t="s">
        <v>60</v>
      </c>
    </row>
    <row r="26" spans="1:10" ht="12.75">
      <c r="A26" s="161"/>
      <c r="B26" s="162"/>
      <c r="C26" s="162"/>
      <c r="D26" s="163"/>
      <c r="E26" s="162"/>
      <c r="F26" s="162"/>
      <c r="G26" s="164"/>
      <c r="H26" s="162"/>
      <c r="I26" s="162"/>
      <c r="J26" s="163"/>
    </row>
    <row r="27" spans="1:10" ht="12.75">
      <c r="A27" s="116" t="s">
        <v>258</v>
      </c>
      <c r="B27" s="116">
        <v>73211.959</v>
      </c>
      <c r="C27" s="116">
        <v>32543.444</v>
      </c>
      <c r="D27" s="163">
        <f aca="true" t="shared" si="2" ref="D27:D43">(B27*1000)/C27</f>
        <v>2249.6684432047205</v>
      </c>
      <c r="E27" s="116">
        <v>97909.785</v>
      </c>
      <c r="F27" s="116">
        <v>29938.94</v>
      </c>
      <c r="G27" s="163">
        <f aca="true" t="shared" si="3" ref="G27:G43">(E27*1000)/F27</f>
        <v>3270.315682519154</v>
      </c>
      <c r="H27" s="150">
        <f aca="true" t="shared" si="4" ref="H27:H43">SUM(B27-E27)*100/E27</f>
        <v>-25.225084499981286</v>
      </c>
      <c r="I27" s="150">
        <f aca="true" t="shared" si="5" ref="I27:I43">SUM(C27-F27)*100/F27</f>
        <v>8.699386150611883</v>
      </c>
      <c r="J27" s="150">
        <f aca="true" t="shared" si="6" ref="J27:J43">SUM(D27-G27)*100/G27</f>
        <v>-31.209440873555657</v>
      </c>
    </row>
    <row r="28" spans="1:10" ht="12.75">
      <c r="A28" s="116" t="s">
        <v>257</v>
      </c>
      <c r="B28" s="116">
        <v>63082.007</v>
      </c>
      <c r="C28" s="116">
        <v>29455.98</v>
      </c>
      <c r="D28" s="163">
        <f t="shared" si="2"/>
        <v>2141.5687748294235</v>
      </c>
      <c r="E28" s="116">
        <v>84646.287</v>
      </c>
      <c r="F28" s="116">
        <v>25948.56</v>
      </c>
      <c r="G28" s="163">
        <f t="shared" si="3"/>
        <v>3262.080323532404</v>
      </c>
      <c r="H28" s="150">
        <f t="shared" si="4"/>
        <v>-25.47575418163351</v>
      </c>
      <c r="I28" s="150">
        <f t="shared" si="5"/>
        <v>13.516819430442375</v>
      </c>
      <c r="J28" s="150">
        <f t="shared" si="6"/>
        <v>-34.34960018058702</v>
      </c>
    </row>
    <row r="29" spans="1:10" ht="12.75">
      <c r="A29" s="116" t="s">
        <v>260</v>
      </c>
      <c r="B29" s="116">
        <v>35822.463</v>
      </c>
      <c r="C29" s="116">
        <v>15452.72</v>
      </c>
      <c r="D29" s="163">
        <f t="shared" si="2"/>
        <v>2318.197896551546</v>
      </c>
      <c r="E29" s="116">
        <v>48200.207</v>
      </c>
      <c r="F29" s="116">
        <v>14386.46</v>
      </c>
      <c r="G29" s="163">
        <f t="shared" si="3"/>
        <v>3350.3868915633175</v>
      </c>
      <c r="H29" s="150">
        <f t="shared" si="4"/>
        <v>-25.67985652011826</v>
      </c>
      <c r="I29" s="150">
        <f t="shared" si="5"/>
        <v>7.411552251213991</v>
      </c>
      <c r="J29" s="150">
        <f t="shared" si="6"/>
        <v>-30.80805376868413</v>
      </c>
    </row>
    <row r="30" spans="1:10" ht="12.75">
      <c r="A30" s="116" t="s">
        <v>259</v>
      </c>
      <c r="B30" s="116">
        <v>27198.622</v>
      </c>
      <c r="C30" s="116">
        <v>10102.892</v>
      </c>
      <c r="D30" s="163">
        <f t="shared" si="2"/>
        <v>2692.162006680859</v>
      </c>
      <c r="E30" s="116">
        <v>66132.114</v>
      </c>
      <c r="F30" s="116">
        <v>17878.688</v>
      </c>
      <c r="G30" s="163">
        <f t="shared" si="3"/>
        <v>3698.9355147312826</v>
      </c>
      <c r="H30" s="150">
        <f t="shared" si="4"/>
        <v>-58.8722931191947</v>
      </c>
      <c r="I30" s="150">
        <f t="shared" si="5"/>
        <v>-43.49198330436774</v>
      </c>
      <c r="J30" s="150">
        <f t="shared" si="6"/>
        <v>-27.21792537449961</v>
      </c>
    </row>
    <row r="31" spans="1:10" ht="12.75">
      <c r="A31" s="116" t="s">
        <v>261</v>
      </c>
      <c r="B31" s="116">
        <v>26693.216</v>
      </c>
      <c r="C31" s="116">
        <v>11449.8</v>
      </c>
      <c r="D31" s="163">
        <f t="shared" si="2"/>
        <v>2331.3259620255376</v>
      </c>
      <c r="E31" s="116">
        <v>33646.854</v>
      </c>
      <c r="F31" s="116">
        <v>9416.16</v>
      </c>
      <c r="G31" s="163">
        <f t="shared" si="3"/>
        <v>3573.3095019625835</v>
      </c>
      <c r="H31" s="150">
        <f t="shared" si="4"/>
        <v>-20.66653244906641</v>
      </c>
      <c r="I31" s="150">
        <f t="shared" si="5"/>
        <v>21.59733904266707</v>
      </c>
      <c r="J31" s="150">
        <f t="shared" si="6"/>
        <v>-34.75723385435564</v>
      </c>
    </row>
    <row r="32" spans="1:10" ht="12.75">
      <c r="A32" s="116" t="s">
        <v>265</v>
      </c>
      <c r="B32" s="116">
        <v>7721.731</v>
      </c>
      <c r="C32" s="116">
        <v>3280.38</v>
      </c>
      <c r="D32" s="163">
        <f t="shared" si="2"/>
        <v>2353.913570988727</v>
      </c>
      <c r="E32" s="116">
        <v>9306.696</v>
      </c>
      <c r="F32" s="116">
        <v>2611.56</v>
      </c>
      <c r="G32" s="163">
        <f t="shared" si="3"/>
        <v>3563.653908009006</v>
      </c>
      <c r="H32" s="150">
        <f t="shared" si="4"/>
        <v>-17.030372540373083</v>
      </c>
      <c r="I32" s="150">
        <f t="shared" si="5"/>
        <v>25.609980241694625</v>
      </c>
      <c r="J32" s="150">
        <f t="shared" si="6"/>
        <v>-33.946628046609455</v>
      </c>
    </row>
    <row r="33" spans="1:10" ht="12.75">
      <c r="A33" s="116" t="s">
        <v>262</v>
      </c>
      <c r="B33" s="116">
        <v>7465.603</v>
      </c>
      <c r="C33" s="116">
        <v>3380.36</v>
      </c>
      <c r="D33" s="163">
        <f t="shared" si="2"/>
        <v>2208.523056715853</v>
      </c>
      <c r="E33" s="116">
        <v>11098.896</v>
      </c>
      <c r="F33" s="116">
        <v>3369.54</v>
      </c>
      <c r="G33" s="163">
        <f t="shared" si="3"/>
        <v>3293.8905607293577</v>
      </c>
      <c r="H33" s="150">
        <f t="shared" si="4"/>
        <v>-32.73562523696051</v>
      </c>
      <c r="I33" s="150">
        <f t="shared" si="5"/>
        <v>0.3211120805807369</v>
      </c>
      <c r="J33" s="150">
        <f t="shared" si="6"/>
        <v>-32.95092790736723</v>
      </c>
    </row>
    <row r="34" spans="1:10" ht="12.75">
      <c r="A34" s="116" t="s">
        <v>266</v>
      </c>
      <c r="B34" s="116">
        <v>7374.904</v>
      </c>
      <c r="C34" s="116">
        <v>3088.8</v>
      </c>
      <c r="D34" s="163">
        <f t="shared" si="2"/>
        <v>2387.6275576275575</v>
      </c>
      <c r="E34" s="116">
        <v>6110.735</v>
      </c>
      <c r="F34" s="116">
        <v>1756.8</v>
      </c>
      <c r="G34" s="163">
        <f t="shared" si="3"/>
        <v>3478.3327641165756</v>
      </c>
      <c r="H34" s="150">
        <f t="shared" si="4"/>
        <v>20.687675050546307</v>
      </c>
      <c r="I34" s="150">
        <f t="shared" si="5"/>
        <v>75.81967213114756</v>
      </c>
      <c r="J34" s="150">
        <f t="shared" si="6"/>
        <v>-31.357126544677637</v>
      </c>
    </row>
    <row r="35" spans="1:10" ht="12.75">
      <c r="A35" s="116" t="s">
        <v>263</v>
      </c>
      <c r="B35" s="116">
        <v>7201.461</v>
      </c>
      <c r="C35" s="116">
        <v>3324.6</v>
      </c>
      <c r="D35" s="163">
        <f t="shared" si="2"/>
        <v>2166.113517415629</v>
      </c>
      <c r="E35" s="116">
        <v>10550.645</v>
      </c>
      <c r="F35" s="116">
        <v>3238.2</v>
      </c>
      <c r="G35" s="163">
        <f t="shared" si="3"/>
        <v>3258.1820146995246</v>
      </c>
      <c r="H35" s="150">
        <f t="shared" si="4"/>
        <v>-31.743879165681342</v>
      </c>
      <c r="I35" s="150">
        <f t="shared" si="5"/>
        <v>2.66814897165092</v>
      </c>
      <c r="J35" s="150">
        <f t="shared" si="6"/>
        <v>-33.51772529456456</v>
      </c>
    </row>
    <row r="36" spans="1:10" ht="12.75">
      <c r="A36" s="116" t="s">
        <v>292</v>
      </c>
      <c r="B36" s="116">
        <v>6766.341</v>
      </c>
      <c r="C36" s="116">
        <v>4130.4</v>
      </c>
      <c r="D36" s="163">
        <f t="shared" si="2"/>
        <v>1638.180563625799</v>
      </c>
      <c r="E36" s="116">
        <v>6876.15</v>
      </c>
      <c r="F36" s="116">
        <v>2476.8</v>
      </c>
      <c r="G36" s="163">
        <f t="shared" si="3"/>
        <v>2776.223352713178</v>
      </c>
      <c r="H36" s="150">
        <f t="shared" si="4"/>
        <v>-1.5969546912152774</v>
      </c>
      <c r="I36" s="150">
        <f t="shared" si="5"/>
        <v>66.76356589147284</v>
      </c>
      <c r="J36" s="150">
        <f t="shared" si="6"/>
        <v>-40.9924795126869</v>
      </c>
    </row>
    <row r="37" spans="1:10" ht="12.75">
      <c r="A37" s="116" t="s">
        <v>268</v>
      </c>
      <c r="B37" s="116">
        <v>6749.232</v>
      </c>
      <c r="C37" s="116">
        <v>2485.528</v>
      </c>
      <c r="D37" s="163">
        <f t="shared" si="2"/>
        <v>2715.411775687098</v>
      </c>
      <c r="E37" s="116">
        <v>8091.787</v>
      </c>
      <c r="F37" s="116">
        <v>2243.591</v>
      </c>
      <c r="G37" s="163">
        <f t="shared" si="3"/>
        <v>3606.623043148239</v>
      </c>
      <c r="H37" s="150">
        <f t="shared" si="4"/>
        <v>-16.59157612527369</v>
      </c>
      <c r="I37" s="150">
        <f t="shared" si="5"/>
        <v>10.783471675541572</v>
      </c>
      <c r="J37" s="150">
        <f t="shared" si="6"/>
        <v>-24.710407957777548</v>
      </c>
    </row>
    <row r="38" spans="1:10" ht="12.75">
      <c r="A38" s="116" t="s">
        <v>264</v>
      </c>
      <c r="B38" s="116">
        <v>6709.079</v>
      </c>
      <c r="C38" s="116">
        <v>3019.2</v>
      </c>
      <c r="D38" s="163">
        <f t="shared" si="2"/>
        <v>2222.137983571807</v>
      </c>
      <c r="E38" s="116">
        <v>10587.217</v>
      </c>
      <c r="F38" s="116">
        <v>3249</v>
      </c>
      <c r="G38" s="163">
        <f t="shared" si="3"/>
        <v>3258.6078793474917</v>
      </c>
      <c r="H38" s="150">
        <f t="shared" si="4"/>
        <v>-36.63038171409919</v>
      </c>
      <c r="I38" s="150">
        <f t="shared" si="5"/>
        <v>-7.07294552169899</v>
      </c>
      <c r="J38" s="150">
        <f t="shared" si="6"/>
        <v>-31.80713771499346</v>
      </c>
    </row>
    <row r="39" spans="1:10" ht="12.75">
      <c r="A39" s="116" t="s">
        <v>267</v>
      </c>
      <c r="B39" s="116">
        <v>6207.616</v>
      </c>
      <c r="C39" s="116">
        <v>3311.2</v>
      </c>
      <c r="D39" s="163">
        <f t="shared" si="2"/>
        <v>1874.7330273012806</v>
      </c>
      <c r="E39" s="116">
        <v>6103.883</v>
      </c>
      <c r="F39" s="116">
        <v>2254.08</v>
      </c>
      <c r="G39" s="163">
        <f t="shared" si="3"/>
        <v>2707.9265154741624</v>
      </c>
      <c r="H39" s="150">
        <f t="shared" si="4"/>
        <v>1.6994591803283283</v>
      </c>
      <c r="I39" s="150">
        <f t="shared" si="5"/>
        <v>46.898069278818845</v>
      </c>
      <c r="J39" s="150">
        <f t="shared" si="6"/>
        <v>-30.76868901026985</v>
      </c>
    </row>
    <row r="40" spans="1:10" ht="12.75">
      <c r="A40" s="116" t="s">
        <v>309</v>
      </c>
      <c r="B40" s="116">
        <v>6133.976</v>
      </c>
      <c r="C40" s="116">
        <v>3538.8</v>
      </c>
      <c r="D40" s="163">
        <f t="shared" si="2"/>
        <v>1733.349157906635</v>
      </c>
      <c r="E40" s="116">
        <v>4208.833</v>
      </c>
      <c r="F40" s="116">
        <v>1579.2</v>
      </c>
      <c r="G40" s="163">
        <f t="shared" si="3"/>
        <v>2665.167806484296</v>
      </c>
      <c r="H40" s="150">
        <f t="shared" si="4"/>
        <v>45.740541380472926</v>
      </c>
      <c r="I40" s="150">
        <f t="shared" si="5"/>
        <v>124.08814589665653</v>
      </c>
      <c r="J40" s="150">
        <f t="shared" si="6"/>
        <v>-34.962850981111444</v>
      </c>
    </row>
    <row r="41" spans="1:10" ht="12.75">
      <c r="A41" s="116" t="s">
        <v>269</v>
      </c>
      <c r="B41" s="116">
        <v>6009.941</v>
      </c>
      <c r="C41" s="116">
        <v>2571.3</v>
      </c>
      <c r="D41" s="163">
        <f t="shared" si="2"/>
        <v>2337.316143584957</v>
      </c>
      <c r="E41" s="116">
        <v>6157.551</v>
      </c>
      <c r="F41" s="116">
        <v>2011.8</v>
      </c>
      <c r="G41" s="163">
        <f t="shared" si="3"/>
        <v>3060.717268118103</v>
      </c>
      <c r="H41" s="150">
        <f t="shared" si="4"/>
        <v>-2.397219284095261</v>
      </c>
      <c r="I41" s="150">
        <f t="shared" si="5"/>
        <v>27.810915597971977</v>
      </c>
      <c r="J41" s="150">
        <f t="shared" si="6"/>
        <v>-23.635019544877235</v>
      </c>
    </row>
    <row r="42" spans="1:10" ht="12.75">
      <c r="A42" s="165" t="s">
        <v>15</v>
      </c>
      <c r="B42" s="165">
        <f>SUM(B26:B41)</f>
        <v>294348.15100000007</v>
      </c>
      <c r="C42" s="165">
        <f>SUM(C26:C41)</f>
        <v>131135.404</v>
      </c>
      <c r="D42" s="166">
        <f t="shared" si="2"/>
        <v>2244.6123779052073</v>
      </c>
      <c r="E42" s="165">
        <f>SUM(E26:E41)</f>
        <v>409627.63999999996</v>
      </c>
      <c r="F42" s="165">
        <f>SUM(F26:F41)</f>
        <v>122359.37899999999</v>
      </c>
      <c r="G42" s="166">
        <f t="shared" si="3"/>
        <v>3347.7420639736984</v>
      </c>
      <c r="H42" s="167">
        <f t="shared" si="4"/>
        <v>-28.142507424547794</v>
      </c>
      <c r="I42" s="167">
        <f t="shared" si="5"/>
        <v>7.172335354856634</v>
      </c>
      <c r="J42" s="167">
        <f t="shared" si="6"/>
        <v>-32.95145399460972</v>
      </c>
    </row>
    <row r="43" spans="1:10" ht="12.75">
      <c r="A43" s="168" t="s">
        <v>281</v>
      </c>
      <c r="B43" s="162">
        <f>B45-B42</f>
        <v>44749.84899999993</v>
      </c>
      <c r="C43" s="162">
        <f>C45-C42</f>
        <v>21594.59599999999</v>
      </c>
      <c r="D43" s="163">
        <f t="shared" si="2"/>
        <v>2072.270719952341</v>
      </c>
      <c r="E43" s="162">
        <f>E45-E42</f>
        <v>58877.360000000044</v>
      </c>
      <c r="F43" s="162">
        <f>F45-F42</f>
        <v>18814.621000000014</v>
      </c>
      <c r="G43" s="163">
        <f t="shared" si="3"/>
        <v>3129.3407398427003</v>
      </c>
      <c r="H43" s="150">
        <f t="shared" si="4"/>
        <v>-23.994810568952317</v>
      </c>
      <c r="I43" s="150">
        <f t="shared" si="5"/>
        <v>14.775609883398527</v>
      </c>
      <c r="J43" s="150">
        <f t="shared" si="6"/>
        <v>-33.77931991974431</v>
      </c>
    </row>
    <row r="44" spans="1:10" ht="12.75">
      <c r="A44" s="168"/>
      <c r="B44" s="162"/>
      <c r="C44" s="169"/>
      <c r="D44" s="169"/>
      <c r="E44" s="169"/>
      <c r="F44" s="169"/>
      <c r="G44" s="170"/>
      <c r="H44" s="150"/>
      <c r="I44" s="150"/>
      <c r="J44" s="150"/>
    </row>
    <row r="45" spans="1:10" ht="12.75">
      <c r="A45" s="171" t="s">
        <v>69</v>
      </c>
      <c r="B45" s="172">
        <f>B6</f>
        <v>339098</v>
      </c>
      <c r="C45" s="173">
        <f>C6</f>
        <v>152730</v>
      </c>
      <c r="D45" s="174">
        <f>(B45*1000)/C45</f>
        <v>2220.244876579585</v>
      </c>
      <c r="E45" s="173">
        <f>E6</f>
        <v>468505</v>
      </c>
      <c r="F45" s="173">
        <f>F6</f>
        <v>141174</v>
      </c>
      <c r="G45" s="174">
        <f>(E45*1000)/F45</f>
        <v>3318.6351594486237</v>
      </c>
      <c r="H45" s="154">
        <f>SUM(B45-E45)*100/E45</f>
        <v>-27.621263380326784</v>
      </c>
      <c r="I45" s="154">
        <f>SUM(C45-F45)*100/F45</f>
        <v>8.185643248756854</v>
      </c>
      <c r="J45" s="154">
        <f>SUM(D45-G45)*100/G45</f>
        <v>-33.097650994920805</v>
      </c>
    </row>
    <row r="46" spans="1:10" ht="12" customHeight="1">
      <c r="A46" s="4" t="s">
        <v>158</v>
      </c>
      <c r="B46" s="3"/>
      <c r="C46" s="3"/>
      <c r="D46" s="3"/>
      <c r="E46" s="3"/>
      <c r="F46" s="3"/>
      <c r="G46" s="38"/>
      <c r="H46" s="3"/>
      <c r="I46" s="3"/>
      <c r="J46" s="3"/>
    </row>
    <row r="47" spans="1:10" ht="12.75">
      <c r="A47" s="507" t="s">
        <v>70</v>
      </c>
      <c r="B47" s="507"/>
      <c r="C47" s="507"/>
      <c r="D47" s="507"/>
      <c r="E47" s="507"/>
      <c r="F47" s="507"/>
      <c r="G47" s="507"/>
      <c r="H47" s="507"/>
      <c r="I47" s="507"/>
      <c r="J47" s="507"/>
    </row>
    <row r="48" spans="1:10" ht="12.75">
      <c r="A48" s="507" t="s">
        <v>65</v>
      </c>
      <c r="B48" s="507"/>
      <c r="C48" s="507"/>
      <c r="D48" s="507"/>
      <c r="E48" s="507"/>
      <c r="F48" s="507"/>
      <c r="G48" s="507"/>
      <c r="H48" s="507"/>
      <c r="I48" s="507"/>
      <c r="J48" s="507"/>
    </row>
    <row r="49" spans="1:10" ht="12.75">
      <c r="A49" s="15"/>
      <c r="B49" s="15"/>
      <c r="C49" s="15"/>
      <c r="D49" s="15"/>
      <c r="E49" s="15"/>
      <c r="F49" s="15"/>
      <c r="G49" s="37"/>
      <c r="H49" s="15"/>
      <c r="I49" s="15"/>
      <c r="J49" s="15"/>
    </row>
    <row r="50" spans="1:10" ht="12.75">
      <c r="A50" s="510" t="s">
        <v>71</v>
      </c>
      <c r="B50" s="511"/>
      <c r="C50" s="511"/>
      <c r="D50" s="15"/>
      <c r="E50" s="15"/>
      <c r="F50" s="15"/>
      <c r="G50" s="37"/>
      <c r="H50" s="15"/>
      <c r="I50" s="15"/>
      <c r="J50" s="15"/>
    </row>
    <row r="51" spans="1:10" ht="12.75">
      <c r="A51" s="3"/>
      <c r="B51" s="3"/>
      <c r="C51" s="3"/>
      <c r="D51" s="3"/>
      <c r="E51" s="3"/>
      <c r="F51" s="3"/>
      <c r="G51" s="38"/>
      <c r="H51" s="3"/>
      <c r="I51" s="3"/>
      <c r="J51" s="3"/>
    </row>
    <row r="52" spans="1:10" ht="12.75">
      <c r="A52" s="502" t="s">
        <v>66</v>
      </c>
      <c r="B52" s="509">
        <f>B3</f>
        <v>41640</v>
      </c>
      <c r="C52" s="505"/>
      <c r="D52" s="505"/>
      <c r="E52" s="509">
        <f>E3</f>
        <v>41275</v>
      </c>
      <c r="F52" s="505"/>
      <c r="G52" s="505"/>
      <c r="H52" s="506" t="s">
        <v>58</v>
      </c>
      <c r="I52" s="506"/>
      <c r="J52" s="506"/>
    </row>
    <row r="53" spans="1:10" ht="12.75">
      <c r="A53" s="508"/>
      <c r="B53" s="155" t="s">
        <v>1</v>
      </c>
      <c r="C53" s="147" t="s">
        <v>67</v>
      </c>
      <c r="D53" s="148" t="s">
        <v>60</v>
      </c>
      <c r="E53" s="147" t="s">
        <v>1</v>
      </c>
      <c r="F53" s="147" t="s">
        <v>67</v>
      </c>
      <c r="G53" s="146" t="s">
        <v>60</v>
      </c>
      <c r="H53" s="506" t="str">
        <f>H4</f>
        <v>(14/13)</v>
      </c>
      <c r="I53" s="506"/>
      <c r="J53" s="506"/>
    </row>
    <row r="54" spans="1:10" ht="12.75">
      <c r="A54" s="156"/>
      <c r="B54" s="155" t="s">
        <v>68</v>
      </c>
      <c r="C54" s="147" t="s">
        <v>62</v>
      </c>
      <c r="D54" s="148" t="s">
        <v>63</v>
      </c>
      <c r="E54" s="147" t="s">
        <v>68</v>
      </c>
      <c r="F54" s="147" t="s">
        <v>62</v>
      </c>
      <c r="G54" s="146" t="s">
        <v>63</v>
      </c>
      <c r="H54" s="147" t="s">
        <v>1</v>
      </c>
      <c r="I54" s="147" t="s">
        <v>59</v>
      </c>
      <c r="J54" s="118" t="s">
        <v>60</v>
      </c>
    </row>
    <row r="55" spans="1:10" ht="12.75">
      <c r="A55" s="161"/>
      <c r="B55" s="162"/>
      <c r="C55" s="162"/>
      <c r="D55" s="163"/>
      <c r="E55" s="162"/>
      <c r="F55" s="162"/>
      <c r="G55" s="164"/>
      <c r="H55" s="162"/>
      <c r="I55" s="162"/>
      <c r="J55" s="163"/>
    </row>
    <row r="56" spans="1:10" ht="12.75">
      <c r="A56" s="116" t="s">
        <v>258</v>
      </c>
      <c r="B56" s="116">
        <v>8605.346</v>
      </c>
      <c r="C56" s="116">
        <v>1286.489</v>
      </c>
      <c r="D56" s="163">
        <f aca="true" t="shared" si="7" ref="D56:D72">(B56*1000)/C56</f>
        <v>6689.016384904962</v>
      </c>
      <c r="E56" s="116">
        <v>8235.838</v>
      </c>
      <c r="F56" s="116">
        <v>1082.946</v>
      </c>
      <c r="G56" s="163">
        <f aca="true" t="shared" si="8" ref="G56:G72">(E56*1000)/F56</f>
        <v>7605.0310911162705</v>
      </c>
      <c r="H56" s="150">
        <f aca="true" t="shared" si="9" ref="H56:H72">SUM(B56-E56)*100/E56</f>
        <v>4.486586550148265</v>
      </c>
      <c r="I56" s="150">
        <f aca="true" t="shared" si="10" ref="I56:I72">SUM(C56-F56)*100/F56</f>
        <v>18.7953046596968</v>
      </c>
      <c r="J56" s="150">
        <f aca="true" t="shared" si="11" ref="J56:J72">SUM(D56-G56)*100/G56</f>
        <v>-12.044851562557586</v>
      </c>
    </row>
    <row r="57" spans="1:10" ht="12.75">
      <c r="A57" s="116" t="s">
        <v>269</v>
      </c>
      <c r="B57" s="116">
        <v>5714.136</v>
      </c>
      <c r="C57" s="116">
        <v>765.23</v>
      </c>
      <c r="D57" s="163">
        <f t="shared" si="7"/>
        <v>7467.213778863871</v>
      </c>
      <c r="E57" s="116">
        <v>4603.237</v>
      </c>
      <c r="F57" s="116">
        <v>505.639</v>
      </c>
      <c r="G57" s="163">
        <f t="shared" si="8"/>
        <v>9103.80132861587</v>
      </c>
      <c r="H57" s="150">
        <f t="shared" si="9"/>
        <v>24.13299597652696</v>
      </c>
      <c r="I57" s="150">
        <f t="shared" si="10"/>
        <v>51.339196541406025</v>
      </c>
      <c r="J57" s="150">
        <f t="shared" si="11"/>
        <v>-17.97696907782612</v>
      </c>
    </row>
    <row r="58" spans="1:10" ht="12.75">
      <c r="A58" s="116" t="s">
        <v>271</v>
      </c>
      <c r="B58" s="116">
        <v>3375.541</v>
      </c>
      <c r="C58" s="116">
        <v>509.33</v>
      </c>
      <c r="D58" s="163">
        <f t="shared" si="7"/>
        <v>6627.414446429623</v>
      </c>
      <c r="E58" s="116">
        <v>4819.391</v>
      </c>
      <c r="F58" s="116">
        <v>546.998</v>
      </c>
      <c r="G58" s="163">
        <f t="shared" si="8"/>
        <v>8810.61905162359</v>
      </c>
      <c r="H58" s="150">
        <f t="shared" si="9"/>
        <v>-29.9591794896907</v>
      </c>
      <c r="I58" s="150">
        <f t="shared" si="10"/>
        <v>-6.8863140267423395</v>
      </c>
      <c r="J58" s="150">
        <f t="shared" si="11"/>
        <v>-24.779241871678167</v>
      </c>
    </row>
    <row r="59" spans="1:10" ht="12.75">
      <c r="A59" s="116" t="s">
        <v>259</v>
      </c>
      <c r="B59" s="116">
        <v>2304.241</v>
      </c>
      <c r="C59" s="116">
        <v>323.71</v>
      </c>
      <c r="D59" s="163">
        <f t="shared" si="7"/>
        <v>7118.226190108431</v>
      </c>
      <c r="E59" s="116">
        <v>2868.078</v>
      </c>
      <c r="F59" s="116">
        <v>344.84</v>
      </c>
      <c r="G59" s="163">
        <f t="shared" si="8"/>
        <v>8317.126783435797</v>
      </c>
      <c r="H59" s="150">
        <f t="shared" si="9"/>
        <v>-19.65905390299706</v>
      </c>
      <c r="I59" s="150">
        <f t="shared" si="10"/>
        <v>-6.127479410741213</v>
      </c>
      <c r="J59" s="150">
        <f t="shared" si="11"/>
        <v>-14.41484090052672</v>
      </c>
    </row>
    <row r="60" spans="1:10" ht="12.75">
      <c r="A60" s="116" t="s">
        <v>265</v>
      </c>
      <c r="B60" s="116">
        <v>2185.24</v>
      </c>
      <c r="C60" s="116">
        <v>263.243</v>
      </c>
      <c r="D60" s="163">
        <f t="shared" si="7"/>
        <v>8301.227383064317</v>
      </c>
      <c r="E60" s="116">
        <v>3319.658</v>
      </c>
      <c r="F60" s="116">
        <v>350.975</v>
      </c>
      <c r="G60" s="163">
        <f t="shared" si="8"/>
        <v>9458.388774129211</v>
      </c>
      <c r="H60" s="150">
        <f t="shared" si="9"/>
        <v>-34.17273707110793</v>
      </c>
      <c r="I60" s="150">
        <f t="shared" si="10"/>
        <v>-24.99665218320394</v>
      </c>
      <c r="J60" s="150">
        <f t="shared" si="11"/>
        <v>-12.23423374422911</v>
      </c>
    </row>
    <row r="61" spans="1:10" ht="12.75">
      <c r="A61" s="116" t="s">
        <v>257</v>
      </c>
      <c r="B61" s="116">
        <v>2011.329</v>
      </c>
      <c r="C61" s="116">
        <v>284.875</v>
      </c>
      <c r="D61" s="163">
        <f t="shared" si="7"/>
        <v>7060.391399736726</v>
      </c>
      <c r="E61" s="116">
        <v>2685.837</v>
      </c>
      <c r="F61" s="116">
        <v>293.864</v>
      </c>
      <c r="G61" s="163">
        <f t="shared" si="8"/>
        <v>9139.727901342118</v>
      </c>
      <c r="H61" s="150">
        <f t="shared" si="9"/>
        <v>-25.113512100697104</v>
      </c>
      <c r="I61" s="150">
        <f t="shared" si="10"/>
        <v>-3.0588979936296985</v>
      </c>
      <c r="J61" s="150">
        <f t="shared" si="11"/>
        <v>-22.750529600559034</v>
      </c>
    </row>
    <row r="62" spans="1:10" s="175" customFormat="1" ht="12.75">
      <c r="A62" s="116" t="s">
        <v>346</v>
      </c>
      <c r="B62" s="116">
        <v>1768.757</v>
      </c>
      <c r="C62" s="116">
        <v>220.486</v>
      </c>
      <c r="D62" s="163">
        <f t="shared" si="7"/>
        <v>8022.083034750506</v>
      </c>
      <c r="E62" s="116">
        <v>0</v>
      </c>
      <c r="F62" s="116">
        <v>0</v>
      </c>
      <c r="G62" s="116">
        <v>0</v>
      </c>
      <c r="H62" s="116">
        <v>0</v>
      </c>
      <c r="I62" s="116">
        <v>0</v>
      </c>
      <c r="J62" s="116">
        <v>0</v>
      </c>
    </row>
    <row r="63" spans="1:10" ht="12.75">
      <c r="A63" s="116" t="s">
        <v>272</v>
      </c>
      <c r="B63" s="116">
        <v>1662.523</v>
      </c>
      <c r="C63" s="116">
        <v>269.558</v>
      </c>
      <c r="D63" s="163">
        <f t="shared" si="7"/>
        <v>6167.589164484081</v>
      </c>
      <c r="E63" s="116">
        <v>3023.938</v>
      </c>
      <c r="F63" s="116">
        <v>484.049</v>
      </c>
      <c r="G63" s="163">
        <f t="shared" si="8"/>
        <v>6247.173323361892</v>
      </c>
      <c r="H63" s="150">
        <f t="shared" si="9"/>
        <v>-45.02126035652848</v>
      </c>
      <c r="I63" s="150">
        <f t="shared" si="10"/>
        <v>-44.3118361984014</v>
      </c>
      <c r="J63" s="150">
        <f t="shared" si="11"/>
        <v>-1.273922696849115</v>
      </c>
    </row>
    <row r="64" spans="1:10" ht="12.75">
      <c r="A64" s="116" t="s">
        <v>286</v>
      </c>
      <c r="B64" s="116">
        <v>1265.549</v>
      </c>
      <c r="C64" s="116">
        <v>203.315</v>
      </c>
      <c r="D64" s="163">
        <f t="shared" si="7"/>
        <v>6224.572707375255</v>
      </c>
      <c r="E64" s="116">
        <v>1306.176</v>
      </c>
      <c r="F64" s="116">
        <v>200.64</v>
      </c>
      <c r="G64" s="163">
        <f t="shared" si="8"/>
        <v>6510.047846889953</v>
      </c>
      <c r="H64" s="150">
        <f t="shared" si="9"/>
        <v>-3.110377162036353</v>
      </c>
      <c r="I64" s="150">
        <f t="shared" si="10"/>
        <v>1.3332336523126054</v>
      </c>
      <c r="J64" s="150">
        <f t="shared" si="11"/>
        <v>-4.385146564645878</v>
      </c>
    </row>
    <row r="65" spans="1:10" s="175" customFormat="1" ht="12.75">
      <c r="A65" s="116" t="s">
        <v>273</v>
      </c>
      <c r="B65" s="116">
        <v>1167.717</v>
      </c>
      <c r="C65" s="116">
        <v>129.736</v>
      </c>
      <c r="D65" s="163">
        <f t="shared" si="7"/>
        <v>9000.716840352718</v>
      </c>
      <c r="E65" s="116">
        <v>1189.423</v>
      </c>
      <c r="F65" s="116">
        <v>124.661</v>
      </c>
      <c r="G65" s="163">
        <f t="shared" si="8"/>
        <v>9541.25989684023</v>
      </c>
      <c r="H65" s="150">
        <f t="shared" si="9"/>
        <v>-1.8249184688710327</v>
      </c>
      <c r="I65" s="150">
        <f t="shared" si="10"/>
        <v>4.071040662276084</v>
      </c>
      <c r="J65" s="150">
        <f t="shared" si="11"/>
        <v>-5.665321585742825</v>
      </c>
    </row>
    <row r="66" spans="1:10" ht="12.75">
      <c r="A66" s="116" t="s">
        <v>347</v>
      </c>
      <c r="B66" s="116">
        <v>1024.547</v>
      </c>
      <c r="C66" s="116">
        <v>113.053</v>
      </c>
      <c r="D66" s="163">
        <f t="shared" si="7"/>
        <v>9062.537040149311</v>
      </c>
      <c r="E66" s="116">
        <v>689.59</v>
      </c>
      <c r="F66" s="116">
        <v>70.034</v>
      </c>
      <c r="G66" s="163">
        <f t="shared" si="8"/>
        <v>9846.503127052574</v>
      </c>
      <c r="H66" s="150">
        <f t="shared" si="9"/>
        <v>48.573355182064695</v>
      </c>
      <c r="I66" s="150">
        <f t="shared" si="10"/>
        <v>61.425878858839965</v>
      </c>
      <c r="J66" s="150">
        <f t="shared" si="11"/>
        <v>-7.961873131887518</v>
      </c>
    </row>
    <row r="67" spans="1:10" ht="12.75">
      <c r="A67" s="116" t="s">
        <v>274</v>
      </c>
      <c r="B67" s="116">
        <v>1004.326</v>
      </c>
      <c r="C67" s="116">
        <v>165.9</v>
      </c>
      <c r="D67" s="163">
        <f t="shared" si="7"/>
        <v>6053.803496081977</v>
      </c>
      <c r="E67" s="116">
        <v>867.204</v>
      </c>
      <c r="F67" s="116">
        <v>126</v>
      </c>
      <c r="G67" s="163">
        <f t="shared" si="8"/>
        <v>6882.571428571428</v>
      </c>
      <c r="H67" s="150">
        <f t="shared" si="9"/>
        <v>15.811965811965822</v>
      </c>
      <c r="I67" s="150">
        <f t="shared" si="10"/>
        <v>31.66666666666667</v>
      </c>
      <c r="J67" s="150">
        <f t="shared" si="11"/>
        <v>-12.041544952937361</v>
      </c>
    </row>
    <row r="68" spans="1:10" ht="12.75">
      <c r="A68" s="116" t="s">
        <v>283</v>
      </c>
      <c r="B68" s="116">
        <v>916.14</v>
      </c>
      <c r="C68" s="116">
        <v>134.22</v>
      </c>
      <c r="D68" s="163">
        <f t="shared" si="7"/>
        <v>6825.659365221279</v>
      </c>
      <c r="E68" s="116">
        <v>938.254</v>
      </c>
      <c r="F68" s="116">
        <v>127.06</v>
      </c>
      <c r="G68" s="163">
        <f t="shared" si="8"/>
        <v>7384.338107980481</v>
      </c>
      <c r="H68" s="150">
        <f t="shared" si="9"/>
        <v>-2.356931065574997</v>
      </c>
      <c r="I68" s="150">
        <f t="shared" si="10"/>
        <v>5.635133008027701</v>
      </c>
      <c r="J68" s="150">
        <f t="shared" si="11"/>
        <v>-7.5657253851285775</v>
      </c>
    </row>
    <row r="69" spans="1:10" s="175" customFormat="1" ht="12.75">
      <c r="A69" s="116" t="s">
        <v>268</v>
      </c>
      <c r="B69" s="116">
        <v>886.322</v>
      </c>
      <c r="C69" s="116">
        <v>103.623</v>
      </c>
      <c r="D69" s="163">
        <f t="shared" si="7"/>
        <v>8553.332754311301</v>
      </c>
      <c r="E69" s="116">
        <v>1096.01</v>
      </c>
      <c r="F69" s="116">
        <v>131.385</v>
      </c>
      <c r="G69" s="163">
        <f t="shared" si="8"/>
        <v>8341.972066826504</v>
      </c>
      <c r="H69" s="150">
        <f t="shared" si="9"/>
        <v>-19.1319422268045</v>
      </c>
      <c r="I69" s="150">
        <f t="shared" si="10"/>
        <v>-21.130266012101828</v>
      </c>
      <c r="J69" s="150">
        <f t="shared" si="11"/>
        <v>2.5337016929763507</v>
      </c>
    </row>
    <row r="70" spans="1:10" s="175" customFormat="1" ht="12.75">
      <c r="A70" s="116" t="s">
        <v>348</v>
      </c>
      <c r="B70" s="116">
        <v>811.632</v>
      </c>
      <c r="C70" s="116">
        <v>106.61</v>
      </c>
      <c r="D70" s="163">
        <f t="shared" si="7"/>
        <v>7613.094456429979</v>
      </c>
      <c r="E70" s="116">
        <v>318.945</v>
      </c>
      <c r="F70" s="116">
        <v>33.967</v>
      </c>
      <c r="G70" s="163">
        <f t="shared" si="8"/>
        <v>9389.848971060146</v>
      </c>
      <c r="H70" s="150">
        <f t="shared" si="9"/>
        <v>154.47396886610542</v>
      </c>
      <c r="I70" s="150">
        <f t="shared" si="10"/>
        <v>213.86345570700976</v>
      </c>
      <c r="J70" s="150">
        <f t="shared" si="11"/>
        <v>-18.922077661804668</v>
      </c>
    </row>
    <row r="71" spans="1:10" ht="12.75">
      <c r="A71" s="176" t="s">
        <v>15</v>
      </c>
      <c r="B71" s="165">
        <f>SUM(B55:B70)</f>
        <v>34703.346000000005</v>
      </c>
      <c r="C71" s="165">
        <f>SUM(C55:C70)</f>
        <v>4879.377999999999</v>
      </c>
      <c r="D71" s="166">
        <f t="shared" si="7"/>
        <v>7112.247913566036</v>
      </c>
      <c r="E71" s="165">
        <f>SUM(E55:E70)</f>
        <v>35961.579</v>
      </c>
      <c r="F71" s="165">
        <f>SUM(F55:F70)</f>
        <v>4423.058000000001</v>
      </c>
      <c r="G71" s="166">
        <f t="shared" si="8"/>
        <v>8130.478732135096</v>
      </c>
      <c r="H71" s="167">
        <f t="shared" si="9"/>
        <v>-3.4988257884894125</v>
      </c>
      <c r="I71" s="167">
        <f t="shared" si="10"/>
        <v>10.316844138150524</v>
      </c>
      <c r="J71" s="167">
        <f t="shared" si="11"/>
        <v>-12.523626862764925</v>
      </c>
    </row>
    <row r="72" spans="1:10" ht="12.75">
      <c r="A72" s="168" t="s">
        <v>281</v>
      </c>
      <c r="B72" s="162">
        <f>B74-B71</f>
        <v>13643.653999999995</v>
      </c>
      <c r="C72" s="162">
        <f>C74-C71</f>
        <v>1690.6220000000012</v>
      </c>
      <c r="D72" s="163">
        <f t="shared" si="7"/>
        <v>8070.197832513705</v>
      </c>
      <c r="E72" s="162">
        <f>E74-E71</f>
        <v>18608.421000000002</v>
      </c>
      <c r="F72" s="162">
        <f>F74-F71</f>
        <v>2003.941999999999</v>
      </c>
      <c r="G72" s="163">
        <f t="shared" si="8"/>
        <v>9285.90797538053</v>
      </c>
      <c r="H72" s="150">
        <f t="shared" si="9"/>
        <v>-26.680216446091833</v>
      </c>
      <c r="I72" s="150">
        <f t="shared" si="10"/>
        <v>-15.635183054200073</v>
      </c>
      <c r="J72" s="150">
        <f t="shared" si="11"/>
        <v>-13.091989992685734</v>
      </c>
    </row>
    <row r="73" spans="1:10" ht="12.75">
      <c r="A73" s="168"/>
      <c r="B73" s="162"/>
      <c r="C73" s="169"/>
      <c r="D73" s="169"/>
      <c r="E73" s="169"/>
      <c r="F73" s="169"/>
      <c r="G73" s="169"/>
      <c r="H73" s="150"/>
      <c r="I73" s="150"/>
      <c r="J73" s="150"/>
    </row>
    <row r="74" spans="1:10" ht="12.75">
      <c r="A74" s="171" t="s">
        <v>69</v>
      </c>
      <c r="B74" s="172">
        <f>B7</f>
        <v>48347</v>
      </c>
      <c r="C74" s="173">
        <f>C7</f>
        <v>6570</v>
      </c>
      <c r="D74" s="174">
        <f>(B74*1000)/C74</f>
        <v>7358.751902587519</v>
      </c>
      <c r="E74" s="173">
        <f>E7</f>
        <v>54570</v>
      </c>
      <c r="F74" s="173">
        <f>F7</f>
        <v>6427</v>
      </c>
      <c r="G74" s="174">
        <f>(E74*1000)/F74</f>
        <v>8490.742181422125</v>
      </c>
      <c r="H74" s="154">
        <f>SUM(B74-E74)*100/E74</f>
        <v>-11.40370166758292</v>
      </c>
      <c r="I74" s="154">
        <f>SUM(C74-F74)*100/F74</f>
        <v>2.2249883304807843</v>
      </c>
      <c r="J74" s="154">
        <f>SUM(D74-G74)*100/G74</f>
        <v>-13.332053366446793</v>
      </c>
    </row>
    <row r="75" spans="1:10" ht="12.75">
      <c r="A75" s="4" t="s">
        <v>158</v>
      </c>
      <c r="B75"/>
      <c r="C75"/>
      <c r="D75"/>
      <c r="E75"/>
      <c r="F75"/>
      <c r="G75"/>
      <c r="H75"/>
      <c r="I75"/>
      <c r="J75"/>
    </row>
    <row r="76" spans="1:10" ht="12.75">
      <c r="A76" s="512" t="s">
        <v>254</v>
      </c>
      <c r="B76" s="512"/>
      <c r="C76" s="512"/>
      <c r="D76" s="512"/>
      <c r="E76" s="512"/>
      <c r="F76" s="512"/>
      <c r="G76" s="512"/>
      <c r="H76" s="512"/>
      <c r="I76" s="512"/>
      <c r="J76" s="512"/>
    </row>
    <row r="77" spans="1:10" ht="12.75">
      <c r="A77" s="512" t="s">
        <v>65</v>
      </c>
      <c r="B77" s="512"/>
      <c r="C77" s="512"/>
      <c r="D77" s="512"/>
      <c r="E77" s="512"/>
      <c r="F77" s="512"/>
      <c r="G77" s="512"/>
      <c r="H77" s="512"/>
      <c r="I77" s="512"/>
      <c r="J77" s="512"/>
    </row>
    <row r="78" spans="1:10" ht="12.75">
      <c r="A78" s="223"/>
      <c r="B78" s="223"/>
      <c r="C78" s="223"/>
      <c r="D78" s="223"/>
      <c r="E78" s="223"/>
      <c r="F78" s="223"/>
      <c r="G78" s="223"/>
      <c r="H78" s="223"/>
      <c r="I78" s="223"/>
      <c r="J78" s="223"/>
    </row>
    <row r="79" spans="1:10" ht="12.75">
      <c r="A79" s="513" t="s">
        <v>157</v>
      </c>
      <c r="B79" s="514"/>
      <c r="C79" s="514"/>
      <c r="D79" s="113"/>
      <c r="E79" s="113"/>
      <c r="F79" s="113"/>
      <c r="G79" s="113"/>
      <c r="H79" s="113"/>
      <c r="I79" s="113"/>
      <c r="J79" s="113"/>
    </row>
    <row r="80" spans="1:10" ht="12.75">
      <c r="A80" s="3"/>
      <c r="B80" s="3"/>
      <c r="C80" s="3"/>
      <c r="D80" s="3"/>
      <c r="E80" s="3"/>
      <c r="F80" s="3"/>
      <c r="G80" s="38"/>
      <c r="H80" s="3"/>
      <c r="I80" s="3"/>
      <c r="J80" s="3"/>
    </row>
    <row r="81" spans="1:10" ht="12.75">
      <c r="A81" s="502" t="s">
        <v>66</v>
      </c>
      <c r="B81" s="515">
        <f>B3</f>
        <v>41640</v>
      </c>
      <c r="C81" s="516"/>
      <c r="D81" s="517"/>
      <c r="E81" s="515">
        <f>E3</f>
        <v>41275</v>
      </c>
      <c r="F81" s="516"/>
      <c r="G81" s="517"/>
      <c r="H81" s="506" t="s">
        <v>58</v>
      </c>
      <c r="I81" s="506"/>
      <c r="J81" s="506"/>
    </row>
    <row r="82" spans="1:10" ht="12.75">
      <c r="A82" s="508"/>
      <c r="B82" s="155" t="s">
        <v>1</v>
      </c>
      <c r="C82" s="147" t="s">
        <v>67</v>
      </c>
      <c r="D82" s="148" t="s">
        <v>60</v>
      </c>
      <c r="E82" s="147" t="s">
        <v>1</v>
      </c>
      <c r="F82" s="147" t="s">
        <v>67</v>
      </c>
      <c r="G82" s="146" t="s">
        <v>60</v>
      </c>
      <c r="H82" s="506" t="str">
        <f>H4</f>
        <v>(14/13)</v>
      </c>
      <c r="I82" s="506"/>
      <c r="J82" s="506"/>
    </row>
    <row r="83" spans="1:10" ht="12.75">
      <c r="A83" s="156"/>
      <c r="B83" s="155" t="s">
        <v>68</v>
      </c>
      <c r="C83" s="147" t="s">
        <v>62</v>
      </c>
      <c r="D83" s="148" t="s">
        <v>63</v>
      </c>
      <c r="E83" s="147" t="s">
        <v>68</v>
      </c>
      <c r="F83" s="147" t="s">
        <v>62</v>
      </c>
      <c r="G83" s="146" t="s">
        <v>63</v>
      </c>
      <c r="H83" s="147" t="s">
        <v>1</v>
      </c>
      <c r="I83" s="147" t="s">
        <v>59</v>
      </c>
      <c r="J83" s="118" t="s">
        <v>60</v>
      </c>
    </row>
    <row r="84" spans="1:10" ht="12.75">
      <c r="A84" s="161"/>
      <c r="B84" s="162"/>
      <c r="C84" s="162"/>
      <c r="D84" s="163"/>
      <c r="E84" s="162"/>
      <c r="F84" s="162"/>
      <c r="G84" s="163"/>
      <c r="H84" s="150"/>
      <c r="I84" s="150"/>
      <c r="J84" s="150"/>
    </row>
    <row r="85" spans="1:10" ht="12.75">
      <c r="A85" s="116" t="s">
        <v>258</v>
      </c>
      <c r="B85" s="162">
        <v>616.639</v>
      </c>
      <c r="C85" s="162">
        <v>55.534</v>
      </c>
      <c r="D85" s="163">
        <f aca="true" t="shared" si="12" ref="D85:D96">(B85*1000)/C85</f>
        <v>11103.810278388015</v>
      </c>
      <c r="E85" s="162">
        <v>708.804</v>
      </c>
      <c r="F85" s="162">
        <v>57.081</v>
      </c>
      <c r="G85" s="163">
        <f aca="true" t="shared" si="13" ref="G85:G90">(E85*1000)/F85</f>
        <v>12417.511956693119</v>
      </c>
      <c r="H85" s="150">
        <f aca="true" t="shared" si="14" ref="H85:J90">SUM(B85-E85)*100/E85</f>
        <v>-13.00288937421346</v>
      </c>
      <c r="I85" s="150">
        <f t="shared" si="14"/>
        <v>-2.710183773935292</v>
      </c>
      <c r="J85" s="150">
        <f t="shared" si="14"/>
        <v>-10.579427528531676</v>
      </c>
    </row>
    <row r="86" spans="1:10" ht="12.75">
      <c r="A86" s="116" t="s">
        <v>275</v>
      </c>
      <c r="B86" s="162">
        <v>72.277</v>
      </c>
      <c r="C86" s="162">
        <v>12.978</v>
      </c>
      <c r="D86" s="163">
        <f t="shared" si="12"/>
        <v>5569.194020650331</v>
      </c>
      <c r="E86" s="162">
        <v>89.567</v>
      </c>
      <c r="F86" s="162">
        <v>12.875</v>
      </c>
      <c r="G86" s="163">
        <f t="shared" si="13"/>
        <v>6956.660194174758</v>
      </c>
      <c r="H86" s="150">
        <f t="shared" si="14"/>
        <v>-19.30398472651757</v>
      </c>
      <c r="I86" s="150">
        <f t="shared" si="14"/>
        <v>0.7999999999999982</v>
      </c>
      <c r="J86" s="150">
        <f t="shared" si="14"/>
        <v>-19.944429292180143</v>
      </c>
    </row>
    <row r="87" spans="1:10" ht="12.75">
      <c r="A87" s="116" t="s">
        <v>259</v>
      </c>
      <c r="B87" s="162">
        <v>46.498</v>
      </c>
      <c r="C87" s="162">
        <v>7.44</v>
      </c>
      <c r="D87" s="163">
        <f t="shared" si="12"/>
        <v>6249.731182795698</v>
      </c>
      <c r="E87" s="162">
        <v>21.344</v>
      </c>
      <c r="F87" s="162">
        <v>3.16</v>
      </c>
      <c r="G87" s="163">
        <f t="shared" si="13"/>
        <v>6754.430379746836</v>
      </c>
      <c r="H87" s="150">
        <f t="shared" si="14"/>
        <v>117.85044977511242</v>
      </c>
      <c r="I87" s="150">
        <f t="shared" si="14"/>
        <v>135.44303797468353</v>
      </c>
      <c r="J87" s="150">
        <f t="shared" si="14"/>
        <v>-7.4721207944415</v>
      </c>
    </row>
    <row r="88" spans="1:10" ht="12.75">
      <c r="A88" s="116" t="s">
        <v>277</v>
      </c>
      <c r="B88" s="162">
        <v>13.743</v>
      </c>
      <c r="C88" s="162">
        <v>1.652</v>
      </c>
      <c r="D88" s="163">
        <f t="shared" si="12"/>
        <v>8319.007263922518</v>
      </c>
      <c r="E88" s="162">
        <v>0</v>
      </c>
      <c r="F88" s="162">
        <v>0</v>
      </c>
      <c r="G88" s="162">
        <v>0</v>
      </c>
      <c r="H88" s="162">
        <v>0</v>
      </c>
      <c r="I88" s="162">
        <v>0</v>
      </c>
      <c r="J88" s="162">
        <v>0</v>
      </c>
    </row>
    <row r="89" spans="1:10" ht="12.75">
      <c r="A89" s="116" t="s">
        <v>278</v>
      </c>
      <c r="B89" s="162">
        <v>11.094</v>
      </c>
      <c r="C89" s="162">
        <v>2.16</v>
      </c>
      <c r="D89" s="163">
        <f t="shared" si="12"/>
        <v>5136.11111111111</v>
      </c>
      <c r="E89" s="162">
        <v>18.618</v>
      </c>
      <c r="F89" s="162">
        <v>3.435</v>
      </c>
      <c r="G89" s="163">
        <f t="shared" si="13"/>
        <v>5420.087336244542</v>
      </c>
      <c r="H89" s="150">
        <f t="shared" si="14"/>
        <v>-40.41250402835965</v>
      </c>
      <c r="I89" s="150">
        <f t="shared" si="14"/>
        <v>-37.117903930131</v>
      </c>
      <c r="J89" s="150">
        <f t="shared" si="14"/>
        <v>-5.239329322877521</v>
      </c>
    </row>
    <row r="90" spans="1:10" ht="12.75">
      <c r="A90" s="116" t="s">
        <v>350</v>
      </c>
      <c r="B90" s="162">
        <v>11.016</v>
      </c>
      <c r="C90" s="162">
        <v>1.075</v>
      </c>
      <c r="D90" s="163">
        <f t="shared" si="12"/>
        <v>10247.441860465116</v>
      </c>
      <c r="E90" s="162">
        <v>21.748</v>
      </c>
      <c r="F90" s="162">
        <v>2.15</v>
      </c>
      <c r="G90" s="163">
        <f t="shared" si="13"/>
        <v>10115.348837209303</v>
      </c>
      <c r="H90" s="150">
        <f t="shared" si="14"/>
        <v>-49.34706639691006</v>
      </c>
      <c r="I90" s="150">
        <f t="shared" si="14"/>
        <v>-50</v>
      </c>
      <c r="J90" s="150">
        <f t="shared" si="14"/>
        <v>1.3058672061798693</v>
      </c>
    </row>
    <row r="91" spans="1:10" ht="12.75">
      <c r="A91" s="116" t="s">
        <v>351</v>
      </c>
      <c r="B91" s="162">
        <v>4.222</v>
      </c>
      <c r="C91" s="162">
        <v>0.676</v>
      </c>
      <c r="D91" s="163">
        <f t="shared" si="12"/>
        <v>6245.5621301775145</v>
      </c>
      <c r="E91" s="162">
        <v>0</v>
      </c>
      <c r="F91" s="162">
        <v>0</v>
      </c>
      <c r="G91" s="162">
        <v>0</v>
      </c>
      <c r="H91" s="162">
        <v>0</v>
      </c>
      <c r="I91" s="162">
        <v>0</v>
      </c>
      <c r="J91" s="162">
        <v>0</v>
      </c>
    </row>
    <row r="92" spans="1:10" ht="12.75">
      <c r="A92" s="116" t="s">
        <v>352</v>
      </c>
      <c r="B92" s="162">
        <v>2.673</v>
      </c>
      <c r="C92" s="162">
        <v>0.32</v>
      </c>
      <c r="D92" s="163">
        <f t="shared" si="12"/>
        <v>8353.125</v>
      </c>
      <c r="E92" s="162">
        <v>0</v>
      </c>
      <c r="F92" s="162">
        <v>0</v>
      </c>
      <c r="G92" s="162">
        <v>0</v>
      </c>
      <c r="H92" s="162">
        <v>0</v>
      </c>
      <c r="I92" s="162">
        <v>0</v>
      </c>
      <c r="J92" s="162">
        <v>0</v>
      </c>
    </row>
    <row r="93" spans="1:10" ht="12.75">
      <c r="A93" s="116" t="s">
        <v>286</v>
      </c>
      <c r="B93" s="162">
        <v>2.482</v>
      </c>
      <c r="C93" s="162">
        <v>0.24</v>
      </c>
      <c r="D93" s="163">
        <f t="shared" si="12"/>
        <v>10341.666666666668</v>
      </c>
      <c r="E93" s="162">
        <v>0</v>
      </c>
      <c r="F93" s="162">
        <v>0</v>
      </c>
      <c r="G93" s="162">
        <v>0</v>
      </c>
      <c r="H93" s="162">
        <v>0</v>
      </c>
      <c r="I93" s="162">
        <v>0</v>
      </c>
      <c r="J93" s="162">
        <v>0</v>
      </c>
    </row>
    <row r="94" spans="1:10" ht="12.75">
      <c r="A94" s="116" t="s">
        <v>276</v>
      </c>
      <c r="B94" s="162">
        <v>1.573</v>
      </c>
      <c r="C94" s="162">
        <v>0.5</v>
      </c>
      <c r="D94" s="163">
        <f t="shared" si="12"/>
        <v>3146</v>
      </c>
      <c r="E94" s="162">
        <v>79.035</v>
      </c>
      <c r="F94" s="162">
        <v>13.2</v>
      </c>
      <c r="G94" s="163">
        <f>(E94*1000)/F94</f>
        <v>5987.5</v>
      </c>
      <c r="H94" s="150">
        <f>SUM(B94-E94)*100/E94</f>
        <v>-98.0097425191371</v>
      </c>
      <c r="I94" s="150">
        <f>SUM(C94-F94)*100/F94</f>
        <v>-96.21212121212122</v>
      </c>
      <c r="J94" s="150">
        <f>SUM(D94-G94)*100/G94</f>
        <v>-47.45720250521921</v>
      </c>
    </row>
    <row r="95" spans="1:10" ht="12.75">
      <c r="A95" s="116" t="s">
        <v>257</v>
      </c>
      <c r="B95" s="162">
        <v>0.527</v>
      </c>
      <c r="C95" s="162">
        <v>0.02</v>
      </c>
      <c r="D95" s="163">
        <f t="shared" si="12"/>
        <v>26350</v>
      </c>
      <c r="E95" s="162">
        <v>0</v>
      </c>
      <c r="F95" s="162">
        <v>0</v>
      </c>
      <c r="G95" s="162">
        <v>0</v>
      </c>
      <c r="H95" s="162">
        <v>0</v>
      </c>
      <c r="I95" s="162">
        <v>0</v>
      </c>
      <c r="J95" s="162">
        <v>0</v>
      </c>
    </row>
    <row r="96" spans="1:10" ht="12.75">
      <c r="A96" s="165" t="s">
        <v>15</v>
      </c>
      <c r="B96" s="165">
        <f>SUM(B84:B95)</f>
        <v>782.7440000000001</v>
      </c>
      <c r="C96" s="165">
        <f>SUM(C84:C95)</f>
        <v>82.59499999999998</v>
      </c>
      <c r="D96" s="166">
        <f t="shared" si="12"/>
        <v>9476.893274411286</v>
      </c>
      <c r="E96" s="165">
        <f>SUM(E84:E95)</f>
        <v>939.1160000000001</v>
      </c>
      <c r="F96" s="165">
        <f>SUM(F84:F95)</f>
        <v>91.90100000000001</v>
      </c>
      <c r="G96" s="166">
        <f>(E96*1000)/F96</f>
        <v>10218.778903385164</v>
      </c>
      <c r="H96" s="167">
        <f>SUM(B96-E96)*100/E96</f>
        <v>-16.65097815392347</v>
      </c>
      <c r="I96" s="167">
        <f>SUM(C96-F96)*100/F96</f>
        <v>-10.126113970468248</v>
      </c>
      <c r="J96" s="167">
        <f>SUM(D96-G96)*100/G96</f>
        <v>-7.260022317618733</v>
      </c>
    </row>
    <row r="97" spans="1:10" ht="12.75">
      <c r="A97" s="168" t="s">
        <v>281</v>
      </c>
      <c r="B97" s="162">
        <v>0</v>
      </c>
      <c r="C97" s="162">
        <v>0</v>
      </c>
      <c r="D97" s="163">
        <v>0</v>
      </c>
      <c r="E97" s="162">
        <f>E99-E96</f>
        <v>38.8839999999999</v>
      </c>
      <c r="F97" s="162">
        <f>F99-F96</f>
        <v>4.0989999999999895</v>
      </c>
      <c r="G97" s="163">
        <f>(E97*1000)/F97</f>
        <v>9486.216150280556</v>
      </c>
      <c r="H97" s="163">
        <v>0</v>
      </c>
      <c r="I97" s="163">
        <v>0</v>
      </c>
      <c r="J97" s="163">
        <v>0</v>
      </c>
    </row>
    <row r="98" spans="1:10" ht="12.75">
      <c r="A98" s="168"/>
      <c r="B98" s="162"/>
      <c r="C98" s="169"/>
      <c r="D98" s="169"/>
      <c r="E98" s="169"/>
      <c r="F98" s="169"/>
      <c r="G98" s="169"/>
      <c r="H98" s="150"/>
      <c r="I98" s="150"/>
      <c r="J98" s="150"/>
    </row>
    <row r="99" spans="1:10" ht="12.75">
      <c r="A99" s="171" t="s">
        <v>69</v>
      </c>
      <c r="B99" s="172">
        <f>B8</f>
        <v>783</v>
      </c>
      <c r="C99" s="173">
        <f>C8</f>
        <v>83</v>
      </c>
      <c r="D99" s="174">
        <f>(B99*1000)/C99</f>
        <v>9433.734939759037</v>
      </c>
      <c r="E99" s="173">
        <f>E8</f>
        <v>978</v>
      </c>
      <c r="F99" s="173">
        <f>F8</f>
        <v>96</v>
      </c>
      <c r="G99" s="174">
        <f>(E99*1000)/F99</f>
        <v>10187.5</v>
      </c>
      <c r="H99" s="154">
        <f>SUM(B99-E99)*100/E99</f>
        <v>-19.938650306748468</v>
      </c>
      <c r="I99" s="154">
        <f>SUM(C99-F99)*100/F99</f>
        <v>-13.541666666666666</v>
      </c>
      <c r="J99" s="154">
        <f>SUM(D99-G99)*100/G99</f>
        <v>-7.39892083672111</v>
      </c>
    </row>
    <row r="100" spans="1:10" ht="12.75">
      <c r="A100" s="4" t="s">
        <v>158</v>
      </c>
      <c r="B100" s="3"/>
      <c r="C100" s="3"/>
      <c r="D100" s="3"/>
      <c r="E100" s="3"/>
      <c r="F100" s="3"/>
      <c r="G100" s="38"/>
      <c r="H100" s="3"/>
      <c r="I100" s="3"/>
      <c r="J100" s="3"/>
    </row>
    <row r="102" spans="1:10" ht="12.75">
      <c r="A102" s="512" t="s">
        <v>217</v>
      </c>
      <c r="B102" s="512"/>
      <c r="C102" s="512"/>
      <c r="D102" s="512"/>
      <c r="E102" s="512"/>
      <c r="F102" s="512"/>
      <c r="G102" s="512"/>
      <c r="H102" s="512"/>
      <c r="I102" s="512"/>
      <c r="J102" s="512"/>
    </row>
    <row r="103" spans="1:10" ht="12.75">
      <c r="A103" s="512" t="s">
        <v>65</v>
      </c>
      <c r="B103" s="512"/>
      <c r="C103" s="512"/>
      <c r="D103" s="512"/>
      <c r="E103" s="512"/>
      <c r="F103" s="512"/>
      <c r="G103" s="512"/>
      <c r="H103" s="512"/>
      <c r="I103" s="512"/>
      <c r="J103" s="512"/>
    </row>
    <row r="104" spans="1:10" ht="12.75">
      <c r="A104" s="223"/>
      <c r="B104" s="223"/>
      <c r="C104" s="223"/>
      <c r="D104" s="223"/>
      <c r="E104" s="223"/>
      <c r="F104" s="223"/>
      <c r="G104" s="223"/>
      <c r="H104" s="223"/>
      <c r="I104" s="223"/>
      <c r="J104" s="223"/>
    </row>
    <row r="105" spans="1:10" ht="12.75">
      <c r="A105" s="513" t="s">
        <v>215</v>
      </c>
      <c r="B105" s="514"/>
      <c r="C105" s="514"/>
      <c r="D105" s="113"/>
      <c r="E105" s="113"/>
      <c r="F105" s="113"/>
      <c r="G105" s="113"/>
      <c r="H105" s="113"/>
      <c r="I105" s="113"/>
      <c r="J105" s="113"/>
    </row>
    <row r="106" spans="1:10" ht="12.75">
      <c r="A106" s="3"/>
      <c r="B106" s="3"/>
      <c r="C106" s="3"/>
      <c r="D106" s="3"/>
      <c r="E106" s="3"/>
      <c r="F106" s="3"/>
      <c r="G106" s="38"/>
      <c r="H106" s="3"/>
      <c r="I106" s="3"/>
      <c r="J106" s="3"/>
    </row>
    <row r="107" spans="1:10" ht="12.75">
      <c r="A107" s="502" t="s">
        <v>66</v>
      </c>
      <c r="B107" s="509">
        <f>B3</f>
        <v>41640</v>
      </c>
      <c r="C107" s="505"/>
      <c r="D107" s="505"/>
      <c r="E107" s="509">
        <f>E3</f>
        <v>41275</v>
      </c>
      <c r="F107" s="505"/>
      <c r="G107" s="505"/>
      <c r="H107" s="506" t="s">
        <v>58</v>
      </c>
      <c r="I107" s="506"/>
      <c r="J107" s="506"/>
    </row>
    <row r="108" spans="1:10" ht="12.75">
      <c r="A108" s="508"/>
      <c r="B108" s="155" t="s">
        <v>1</v>
      </c>
      <c r="C108" s="147" t="s">
        <v>67</v>
      </c>
      <c r="D108" s="148" t="s">
        <v>60</v>
      </c>
      <c r="E108" s="147" t="s">
        <v>1</v>
      </c>
      <c r="F108" s="147" t="s">
        <v>67</v>
      </c>
      <c r="G108" s="146" t="s">
        <v>60</v>
      </c>
      <c r="H108" s="506" t="str">
        <f>H4</f>
        <v>(14/13)</v>
      </c>
      <c r="I108" s="506"/>
      <c r="J108" s="506"/>
    </row>
    <row r="109" spans="1:10" ht="12.75">
      <c r="A109" s="156"/>
      <c r="B109" s="155" t="s">
        <v>68</v>
      </c>
      <c r="C109" s="147" t="s">
        <v>62</v>
      </c>
      <c r="D109" s="148" t="s">
        <v>63</v>
      </c>
      <c r="E109" s="147" t="s">
        <v>68</v>
      </c>
      <c r="F109" s="147" t="s">
        <v>62</v>
      </c>
      <c r="G109" s="146" t="s">
        <v>63</v>
      </c>
      <c r="H109" s="147" t="s">
        <v>1</v>
      </c>
      <c r="I109" s="147" t="s">
        <v>59</v>
      </c>
      <c r="J109" s="118" t="s">
        <v>60</v>
      </c>
    </row>
    <row r="110" spans="1:10" ht="12.75">
      <c r="A110" s="161"/>
      <c r="B110" s="162"/>
      <c r="C110" s="162"/>
      <c r="D110" s="163"/>
      <c r="E110" s="162"/>
      <c r="F110" s="162"/>
      <c r="G110" s="164"/>
      <c r="H110" s="162"/>
      <c r="I110" s="162"/>
      <c r="J110" s="163"/>
    </row>
    <row r="111" spans="1:10" ht="12.75">
      <c r="A111" s="116" t="s">
        <v>259</v>
      </c>
      <c r="B111" s="116">
        <v>1828.526</v>
      </c>
      <c r="C111" s="116">
        <v>316.525</v>
      </c>
      <c r="D111" s="163">
        <f>(B111*1000)/C111</f>
        <v>5776.877023931759</v>
      </c>
      <c r="E111" s="116">
        <v>1892.825</v>
      </c>
      <c r="F111" s="116">
        <v>327.3</v>
      </c>
      <c r="G111" s="163">
        <f aca="true" t="shared" si="15" ref="G111:G121">(E111*1000)/F111</f>
        <v>5783.150015276505</v>
      </c>
      <c r="H111" s="150">
        <f aca="true" t="shared" si="16" ref="H111:H119">SUM(B111-E111)*100/E111</f>
        <v>-3.3969859865544874</v>
      </c>
      <c r="I111" s="150">
        <f aca="true" t="shared" si="17" ref="I111:I119">SUM(C111-F111)*100/F111</f>
        <v>-3.2920867705469092</v>
      </c>
      <c r="J111" s="150">
        <f aca="true" t="shared" si="18" ref="J111:J119">SUM(D111-G111)*100/G111</f>
        <v>-0.10847014737945858</v>
      </c>
    </row>
    <row r="112" spans="1:10" ht="12.75">
      <c r="A112" s="116" t="s">
        <v>270</v>
      </c>
      <c r="B112" s="116">
        <v>80.704</v>
      </c>
      <c r="C112" s="116">
        <v>21</v>
      </c>
      <c r="D112" s="163">
        <f>(B112*1000)/C112</f>
        <v>3843.0476190476193</v>
      </c>
      <c r="E112" s="116">
        <v>258.747</v>
      </c>
      <c r="F112" s="116">
        <v>56.8</v>
      </c>
      <c r="G112" s="163">
        <f t="shared" si="15"/>
        <v>4555.404929577465</v>
      </c>
      <c r="H112" s="150">
        <f t="shared" si="16"/>
        <v>-68.80968668235766</v>
      </c>
      <c r="I112" s="150">
        <f t="shared" si="17"/>
        <v>-63.028169014084504</v>
      </c>
      <c r="J112" s="150">
        <f t="shared" si="18"/>
        <v>-15.637628740853122</v>
      </c>
    </row>
    <row r="113" spans="1:10" ht="12.75">
      <c r="A113" s="116" t="s">
        <v>284</v>
      </c>
      <c r="B113" s="116">
        <v>69.762</v>
      </c>
      <c r="C113" s="116">
        <v>14.2</v>
      </c>
      <c r="D113" s="163">
        <f aca="true" t="shared" si="19" ref="D113:D119">(B113*1000)/C113</f>
        <v>4912.816901408451</v>
      </c>
      <c r="E113" s="116">
        <v>0</v>
      </c>
      <c r="F113" s="116">
        <v>0</v>
      </c>
      <c r="G113" s="116">
        <v>0</v>
      </c>
      <c r="H113" s="116">
        <v>0</v>
      </c>
      <c r="I113" s="116">
        <v>0</v>
      </c>
      <c r="J113" s="116">
        <v>0</v>
      </c>
    </row>
    <row r="114" spans="1:10" ht="12.75">
      <c r="A114" s="116" t="s">
        <v>287</v>
      </c>
      <c r="B114" s="116">
        <v>11.85</v>
      </c>
      <c r="C114" s="116">
        <v>0.6</v>
      </c>
      <c r="D114" s="163">
        <f t="shared" si="19"/>
        <v>19750</v>
      </c>
      <c r="E114" s="116">
        <v>0</v>
      </c>
      <c r="F114" s="116">
        <v>0</v>
      </c>
      <c r="G114" s="116">
        <v>0</v>
      </c>
      <c r="H114" s="116">
        <v>0</v>
      </c>
      <c r="I114" s="116">
        <v>0</v>
      </c>
      <c r="J114" s="116">
        <v>0</v>
      </c>
    </row>
    <row r="115" spans="1:10" ht="12.75">
      <c r="A115" s="116" t="s">
        <v>279</v>
      </c>
      <c r="B115" s="116">
        <v>9.475</v>
      </c>
      <c r="C115" s="116">
        <v>0.48</v>
      </c>
      <c r="D115" s="163">
        <f t="shared" si="19"/>
        <v>19739.583333333336</v>
      </c>
      <c r="E115" s="116">
        <v>40.769</v>
      </c>
      <c r="F115" s="116">
        <v>1.755</v>
      </c>
      <c r="G115" s="163">
        <f t="shared" si="15"/>
        <v>23230.19943019943</v>
      </c>
      <c r="H115" s="150">
        <f t="shared" si="16"/>
        <v>-76.75930241114571</v>
      </c>
      <c r="I115" s="150">
        <f t="shared" si="17"/>
        <v>-72.64957264957265</v>
      </c>
      <c r="J115" s="150">
        <f t="shared" si="18"/>
        <v>-15.026199440751544</v>
      </c>
    </row>
    <row r="116" spans="1:10" ht="12.75">
      <c r="A116" s="116" t="s">
        <v>272</v>
      </c>
      <c r="B116" s="116">
        <v>1040.07</v>
      </c>
      <c r="C116" s="116">
        <v>183.76</v>
      </c>
      <c r="D116" s="163">
        <f t="shared" si="19"/>
        <v>5659.936874183718</v>
      </c>
      <c r="E116" s="116">
        <v>0</v>
      </c>
      <c r="F116" s="116">
        <v>0</v>
      </c>
      <c r="G116" s="116">
        <v>0</v>
      </c>
      <c r="H116" s="116">
        <v>0</v>
      </c>
      <c r="I116" s="116">
        <v>0</v>
      </c>
      <c r="J116" s="116">
        <v>0</v>
      </c>
    </row>
    <row r="117" spans="1:10" ht="12.75">
      <c r="A117" s="116" t="s">
        <v>349</v>
      </c>
      <c r="B117" s="116">
        <v>106.454</v>
      </c>
      <c r="C117" s="116">
        <v>19.32</v>
      </c>
      <c r="D117" s="163">
        <f>(B117*1000)/C117</f>
        <v>5510.041407867495</v>
      </c>
      <c r="E117" s="116">
        <v>0</v>
      </c>
      <c r="F117" s="116">
        <v>0</v>
      </c>
      <c r="G117" s="116">
        <v>0</v>
      </c>
      <c r="H117" s="116">
        <v>0</v>
      </c>
      <c r="I117" s="116">
        <v>0</v>
      </c>
      <c r="J117" s="116">
        <v>0</v>
      </c>
    </row>
    <row r="118" spans="1:10" ht="12.75">
      <c r="A118" s="116" t="s">
        <v>275</v>
      </c>
      <c r="B118" s="116">
        <v>29.138</v>
      </c>
      <c r="C118" s="116">
        <v>3.287</v>
      </c>
      <c r="D118" s="163">
        <f t="shared" si="19"/>
        <v>8864.618192881047</v>
      </c>
      <c r="E118" s="116">
        <v>0</v>
      </c>
      <c r="F118" s="116">
        <v>0</v>
      </c>
      <c r="G118" s="116">
        <v>0</v>
      </c>
      <c r="H118" s="116">
        <v>0</v>
      </c>
      <c r="I118" s="116">
        <v>0</v>
      </c>
      <c r="J118" s="116">
        <v>0</v>
      </c>
    </row>
    <row r="119" spans="1:10" ht="12.75">
      <c r="A119" s="116" t="s">
        <v>278</v>
      </c>
      <c r="B119" s="116">
        <v>17.689</v>
      </c>
      <c r="C119" s="116">
        <v>0.906</v>
      </c>
      <c r="D119" s="163">
        <f t="shared" si="19"/>
        <v>19524.2825607064</v>
      </c>
      <c r="E119" s="116">
        <v>85.538</v>
      </c>
      <c r="F119" s="116">
        <v>3.66</v>
      </c>
      <c r="G119" s="163">
        <f t="shared" si="15"/>
        <v>23371.03825136612</v>
      </c>
      <c r="H119" s="150">
        <f t="shared" si="16"/>
        <v>-79.3203020879609</v>
      </c>
      <c r="I119" s="150">
        <f t="shared" si="17"/>
        <v>-75.24590163934425</v>
      </c>
      <c r="J119" s="150">
        <f t="shared" si="18"/>
        <v>-16.45949850103413</v>
      </c>
    </row>
    <row r="120" spans="1:10" ht="12.75">
      <c r="A120" s="165" t="s">
        <v>15</v>
      </c>
      <c r="B120" s="165">
        <f>SUM(B111:B119)</f>
        <v>3193.6679999999997</v>
      </c>
      <c r="C120" s="165">
        <f>SUM(C111:C119)</f>
        <v>560.0780000000001</v>
      </c>
      <c r="D120" s="166">
        <f>(B120*1000)/C120</f>
        <v>5702.184338609977</v>
      </c>
      <c r="E120" s="165">
        <f>SUM(E111:E119)</f>
        <v>2277.879</v>
      </c>
      <c r="F120" s="165">
        <f>SUM(F111:F119)</f>
        <v>389.51500000000004</v>
      </c>
      <c r="G120" s="166">
        <f t="shared" si="15"/>
        <v>5847.987882366532</v>
      </c>
      <c r="H120" s="167">
        <f>SUM(B120-E120)*100/E120</f>
        <v>40.203584123651865</v>
      </c>
      <c r="I120" s="167">
        <f>SUM(C120-F120)*100/F120</f>
        <v>43.78855756517721</v>
      </c>
      <c r="J120" s="167">
        <f>SUM(D120-G120)*100/G120</f>
        <v>-2.4932258186819634</v>
      </c>
    </row>
    <row r="121" spans="1:10" ht="12.75">
      <c r="A121" s="168" t="s">
        <v>281</v>
      </c>
      <c r="B121" s="162">
        <v>0</v>
      </c>
      <c r="C121" s="162">
        <v>0</v>
      </c>
      <c r="D121" s="163">
        <v>0</v>
      </c>
      <c r="E121" s="162">
        <f>E123-E120</f>
        <v>186.1210000000001</v>
      </c>
      <c r="F121" s="162">
        <f>F123-F120</f>
        <v>15.484999999999957</v>
      </c>
      <c r="G121" s="163">
        <f t="shared" si="15"/>
        <v>12019.438165967103</v>
      </c>
      <c r="H121" s="163">
        <v>0</v>
      </c>
      <c r="I121" s="163">
        <v>0</v>
      </c>
      <c r="J121" s="163">
        <v>0</v>
      </c>
    </row>
    <row r="122" spans="1:10" ht="12.75">
      <c r="A122" s="168"/>
      <c r="B122" s="162"/>
      <c r="C122" s="169"/>
      <c r="D122" s="169"/>
      <c r="E122" s="169"/>
      <c r="F122" s="169"/>
      <c r="G122" s="169"/>
      <c r="H122" s="150"/>
      <c r="I122" s="150"/>
      <c r="J122" s="150"/>
    </row>
    <row r="123" spans="1:10" ht="12.75">
      <c r="A123" s="171" t="s">
        <v>69</v>
      </c>
      <c r="B123" s="172">
        <f>B9</f>
        <v>3194</v>
      </c>
      <c r="C123" s="172">
        <f>C9</f>
        <v>560</v>
      </c>
      <c r="D123" s="174">
        <f>(B123*1000)/C123</f>
        <v>5703.571428571428</v>
      </c>
      <c r="E123" s="173">
        <f>E9</f>
        <v>2464</v>
      </c>
      <c r="F123" s="173">
        <f>F9</f>
        <v>405</v>
      </c>
      <c r="G123" s="174">
        <f>(E123*1000)/F123</f>
        <v>6083.950617283951</v>
      </c>
      <c r="H123" s="154">
        <f>SUM(B123-E123)*100/E123</f>
        <v>29.626623376623378</v>
      </c>
      <c r="I123" s="154">
        <f>SUM(C123-F123)*100/F123</f>
        <v>38.27160493827161</v>
      </c>
      <c r="J123" s="154">
        <f>SUM(D123-G123)*100/G123</f>
        <v>-6.252174165120603</v>
      </c>
    </row>
    <row r="124" spans="1:10" ht="12.75">
      <c r="A124" s="4" t="s">
        <v>158</v>
      </c>
      <c r="B124" s="3"/>
      <c r="C124" s="3"/>
      <c r="D124" s="3"/>
      <c r="E124" s="3"/>
      <c r="F124" s="3"/>
      <c r="G124" s="38"/>
      <c r="H124" s="3"/>
      <c r="I124" s="3"/>
      <c r="J124" s="3"/>
    </row>
  </sheetData>
  <sheetProtection/>
  <mergeCells count="38">
    <mergeCell ref="A102:J102"/>
    <mergeCell ref="A103:J103"/>
    <mergeCell ref="A105:C105"/>
    <mergeCell ref="A107:A108"/>
    <mergeCell ref="B107:D107"/>
    <mergeCell ref="E107:G107"/>
    <mergeCell ref="H107:J107"/>
    <mergeCell ref="H108:J108"/>
    <mergeCell ref="A76:J76"/>
    <mergeCell ref="A77:J77"/>
    <mergeCell ref="A79:C79"/>
    <mergeCell ref="A81:A82"/>
    <mergeCell ref="B81:D81"/>
    <mergeCell ref="E81:G81"/>
    <mergeCell ref="H81:J81"/>
    <mergeCell ref="H82:J82"/>
    <mergeCell ref="A47:J47"/>
    <mergeCell ref="A48:J48"/>
    <mergeCell ref="A52:A53"/>
    <mergeCell ref="B52:D52"/>
    <mergeCell ref="E52:G52"/>
    <mergeCell ref="H52:J52"/>
    <mergeCell ref="H53:J53"/>
    <mergeCell ref="A50:C50"/>
    <mergeCell ref="A18:J18"/>
    <mergeCell ref="A19:J19"/>
    <mergeCell ref="A23:A24"/>
    <mergeCell ref="B23:D23"/>
    <mergeCell ref="E23:G23"/>
    <mergeCell ref="H23:J23"/>
    <mergeCell ref="H24:J24"/>
    <mergeCell ref="A21:C21"/>
    <mergeCell ref="A1:J1"/>
    <mergeCell ref="A3:A4"/>
    <mergeCell ref="B3:D3"/>
    <mergeCell ref="E3:G3"/>
    <mergeCell ref="H3:J3"/>
    <mergeCell ref="H4:J4"/>
  </mergeCells>
  <printOptions horizontalCentered="1"/>
  <pageMargins left="0.1968503937007874" right="0.1968503937007874" top="0.3937007874015748" bottom="0.1968503937007874" header="0.5118110236220472" footer="0.5118110236220472"/>
  <pageSetup horizontalDpi="1200" verticalDpi="1200" orientation="portrait" paperSize="9" scale="85" r:id="rId1"/>
  <rowBreaks count="1" manualBreakCount="1">
    <brk id="75" max="255" man="1"/>
  </rowBreaks>
  <ignoredErrors>
    <ignoredError sqref="D42 D43:D45 D71:D72 D122:D123 D74 D96 D120 D98:D99" formula="1"/>
    <ignoredError sqref="H7:J7 D7" evalError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0.7109375" style="350" customWidth="1"/>
    <col min="2" max="7" width="11.7109375" style="350" customWidth="1"/>
    <col min="8" max="16384" width="9.140625" style="350" customWidth="1"/>
  </cols>
  <sheetData>
    <row r="1" spans="1:7" ht="19.5" customHeight="1">
      <c r="A1" s="501" t="s">
        <v>240</v>
      </c>
      <c r="B1" s="501"/>
      <c r="C1" s="501"/>
      <c r="D1" s="501"/>
      <c r="E1" s="501"/>
      <c r="F1" s="501"/>
      <c r="G1" s="501"/>
    </row>
    <row r="2" ht="19.5" customHeight="1"/>
    <row r="3" spans="1:7" ht="19.5" customHeight="1">
      <c r="A3" s="502" t="s">
        <v>160</v>
      </c>
      <c r="B3" s="504">
        <v>41640</v>
      </c>
      <c r="C3" s="505"/>
      <c r="D3" s="505"/>
      <c r="E3" s="504">
        <v>41275</v>
      </c>
      <c r="F3" s="505"/>
      <c r="G3" s="505"/>
    </row>
    <row r="4" spans="1:7" ht="19.5" customHeight="1">
      <c r="A4" s="503"/>
      <c r="B4" s="146" t="s">
        <v>1</v>
      </c>
      <c r="C4" s="146" t="s">
        <v>59</v>
      </c>
      <c r="D4" s="146" t="s">
        <v>1</v>
      </c>
      <c r="E4" s="146" t="s">
        <v>59</v>
      </c>
      <c r="F4" s="505" t="s">
        <v>330</v>
      </c>
      <c r="G4" s="505"/>
    </row>
    <row r="5" spans="1:7" ht="19.5" customHeight="1">
      <c r="A5" s="121"/>
      <c r="B5" s="147" t="s">
        <v>241</v>
      </c>
      <c r="C5" s="147" t="s">
        <v>242</v>
      </c>
      <c r="D5" s="147" t="s">
        <v>241</v>
      </c>
      <c r="E5" s="147" t="s">
        <v>242</v>
      </c>
      <c r="F5" s="147" t="s">
        <v>1</v>
      </c>
      <c r="G5" s="147" t="s">
        <v>59</v>
      </c>
    </row>
    <row r="6" spans="1:7" ht="19.5" customHeight="1" hidden="1">
      <c r="A6" s="351" t="s">
        <v>150</v>
      </c>
      <c r="B6" s="352">
        <v>0</v>
      </c>
      <c r="C6" s="352">
        <v>0</v>
      </c>
      <c r="D6" s="352">
        <v>0</v>
      </c>
      <c r="E6" s="352">
        <v>0</v>
      </c>
      <c r="F6" s="353" t="e">
        <f>SUM(B6-D6)*100/D6</f>
        <v>#DIV/0!</v>
      </c>
      <c r="G6" s="353" t="e">
        <f>SUM(C6-E6)*100/E6</f>
        <v>#DIV/0!</v>
      </c>
    </row>
    <row r="7" spans="1:7" ht="19.5" customHeight="1" hidden="1">
      <c r="A7" s="351" t="s">
        <v>285</v>
      </c>
      <c r="B7" s="343">
        <v>0</v>
      </c>
      <c r="C7" s="343">
        <v>0</v>
      </c>
      <c r="D7" s="343">
        <v>0</v>
      </c>
      <c r="E7" s="343">
        <v>0</v>
      </c>
      <c r="F7" s="353" t="e">
        <f>SUM(B7-D7)*100/D7</f>
        <v>#DIV/0!</v>
      </c>
      <c r="G7" s="353" t="e">
        <f>SUM(C7-E7)*100/E7</f>
        <v>#DIV/0!</v>
      </c>
    </row>
    <row r="8" spans="1:7" ht="19.5" customHeight="1">
      <c r="A8" s="351" t="s">
        <v>64</v>
      </c>
      <c r="B8" s="343">
        <v>16503</v>
      </c>
      <c r="C8" s="343">
        <v>13.26</v>
      </c>
      <c r="D8" s="343">
        <v>29757</v>
      </c>
      <c r="E8" s="343">
        <v>32.45666666666667</v>
      </c>
      <c r="F8" s="353">
        <f aca="true" t="shared" si="0" ref="F8:G11">SUM(B8-D8)*100/D8</f>
        <v>-44.54078032059684</v>
      </c>
      <c r="G8" s="353">
        <f t="shared" si="0"/>
        <v>-59.145527369826446</v>
      </c>
    </row>
    <row r="9" spans="1:7" ht="19.5" customHeight="1">
      <c r="A9" s="351" t="s">
        <v>220</v>
      </c>
      <c r="B9" s="343">
        <v>922730</v>
      </c>
      <c r="C9" s="343">
        <v>3758.2566666666667</v>
      </c>
      <c r="D9" s="343">
        <v>479085</v>
      </c>
      <c r="E9" s="343">
        <v>1595.5333333333333</v>
      </c>
      <c r="F9" s="353">
        <f t="shared" si="0"/>
        <v>92.60256530678272</v>
      </c>
      <c r="G9" s="353">
        <f t="shared" si="0"/>
        <v>135.54861488321566</v>
      </c>
    </row>
    <row r="10" spans="1:7" ht="19.5" customHeight="1">
      <c r="A10" s="351" t="s">
        <v>256</v>
      </c>
      <c r="B10" s="343">
        <v>2803767</v>
      </c>
      <c r="C10" s="343">
        <v>3185.0944999999997</v>
      </c>
      <c r="D10" s="343">
        <v>2712211</v>
      </c>
      <c r="E10" s="343">
        <v>2695.3301666666666</v>
      </c>
      <c r="F10" s="353">
        <f t="shared" si="0"/>
        <v>3.3756960649448</v>
      </c>
      <c r="G10" s="353">
        <f t="shared" si="0"/>
        <v>18.17084746760461</v>
      </c>
    </row>
    <row r="11" spans="1:7" ht="19.5" customHeight="1">
      <c r="A11" s="354" t="s">
        <v>2</v>
      </c>
      <c r="B11" s="173">
        <f>SUM(B6:B10)</f>
        <v>3743000</v>
      </c>
      <c r="C11" s="173">
        <f>SUM(C6:C10)</f>
        <v>6956.611166666667</v>
      </c>
      <c r="D11" s="173">
        <f>SUM(D6:D10)</f>
        <v>3221053</v>
      </c>
      <c r="E11" s="173">
        <f>SUM(E6:E10)</f>
        <v>4323.320166666666</v>
      </c>
      <c r="F11" s="355">
        <f t="shared" si="0"/>
        <v>16.204235074678994</v>
      </c>
      <c r="G11" s="355">
        <f t="shared" si="0"/>
        <v>60.908998142284254</v>
      </c>
    </row>
    <row r="12" spans="1:7" ht="19.5" customHeight="1">
      <c r="A12" s="4" t="s">
        <v>158</v>
      </c>
      <c r="B12" s="3"/>
      <c r="C12" s="3"/>
      <c r="D12" s="3"/>
      <c r="E12" s="3"/>
      <c r="F12" s="3"/>
      <c r="G12" s="3"/>
    </row>
    <row r="13" spans="1:7" ht="12" customHeight="1">
      <c r="A13" s="247"/>
      <c r="B13" s="3"/>
      <c r="C13" s="3"/>
      <c r="D13" s="3"/>
      <c r="E13" s="3"/>
      <c r="F13" s="3"/>
      <c r="G13" s="3"/>
    </row>
    <row r="14" spans="1:7" ht="12" customHeight="1">
      <c r="A14" s="247"/>
      <c r="B14" s="3"/>
      <c r="C14" s="3"/>
      <c r="D14" s="3"/>
      <c r="E14" s="3"/>
      <c r="F14" s="3"/>
      <c r="G14" s="3"/>
    </row>
    <row r="15" spans="1:7" ht="12" customHeight="1">
      <c r="A15" s="247"/>
      <c r="B15" s="3"/>
      <c r="C15" s="3"/>
      <c r="D15" s="3"/>
      <c r="E15" s="3"/>
      <c r="F15" s="3"/>
      <c r="G15" s="3"/>
    </row>
    <row r="16" spans="1:7" ht="12" customHeight="1">
      <c r="A16" s="247"/>
      <c r="B16" s="3"/>
      <c r="C16" s="3"/>
      <c r="D16" s="3"/>
      <c r="E16" s="3"/>
      <c r="F16" s="3"/>
      <c r="G16" s="3"/>
    </row>
    <row r="17" spans="1:7" ht="12" customHeight="1">
      <c r="A17" s="247"/>
      <c r="B17" s="3"/>
      <c r="C17" s="3"/>
      <c r="D17" s="3"/>
      <c r="E17" s="3"/>
      <c r="F17" s="3"/>
      <c r="G17" s="3"/>
    </row>
  </sheetData>
  <sheetProtection/>
  <mergeCells count="5">
    <mergeCell ref="A1:G1"/>
    <mergeCell ref="A3:A4"/>
    <mergeCell ref="F4:G4"/>
    <mergeCell ref="B3:D3"/>
    <mergeCell ref="E3:G3"/>
  </mergeCells>
  <printOptions horizontalCentered="1"/>
  <pageMargins left="0.2755905511811024" right="0.2755905511811024" top="0.7874015748031497" bottom="0.7874015748031497" header="0.5118110236220472" footer="0.5118110236220472"/>
  <pageSetup horizontalDpi="1200" verticalDpi="1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50"/>
  <sheetViews>
    <sheetView zoomScale="90" zoomScaleNormal="90" zoomScalePageLayoutView="0" workbookViewId="0" topLeftCell="A2">
      <selection activeCell="A3" sqref="A3:M3"/>
    </sheetView>
  </sheetViews>
  <sheetFormatPr defaultColWidth="9.140625" defaultRowHeight="12.75"/>
  <cols>
    <col min="1" max="1" width="28.00390625" style="273" customWidth="1"/>
    <col min="2" max="2" width="10.8515625" style="273" customWidth="1"/>
    <col min="3" max="3" width="13.00390625" style="273" customWidth="1"/>
    <col min="4" max="4" width="12.00390625" style="273" customWidth="1"/>
    <col min="5" max="5" width="13.00390625" style="273" customWidth="1"/>
    <col min="6" max="13" width="10.7109375" style="273" customWidth="1"/>
    <col min="14" max="16384" width="9.140625" style="273" customWidth="1"/>
  </cols>
  <sheetData>
    <row r="1" spans="1:13" ht="18" customHeight="1">
      <c r="A1" s="519" t="s">
        <v>312</v>
      </c>
      <c r="B1" s="519"/>
      <c r="C1" s="519"/>
      <c r="D1" s="519"/>
      <c r="E1" s="519"/>
      <c r="F1" s="519"/>
      <c r="G1" s="519"/>
      <c r="H1" s="519"/>
      <c r="I1" s="519"/>
      <c r="J1" s="519"/>
      <c r="K1" s="519"/>
      <c r="L1" s="519"/>
      <c r="M1" s="519"/>
    </row>
    <row r="2" spans="1:13" ht="18" customHeight="1">
      <c r="A2" s="520" t="s">
        <v>313</v>
      </c>
      <c r="B2" s="520"/>
      <c r="C2" s="520"/>
      <c r="D2" s="520"/>
      <c r="E2" s="520"/>
      <c r="F2" s="520"/>
      <c r="G2" s="520"/>
      <c r="H2" s="520"/>
      <c r="I2" s="520"/>
      <c r="J2" s="520"/>
      <c r="K2" s="520"/>
      <c r="L2" s="520"/>
      <c r="M2" s="520"/>
    </row>
    <row r="3" spans="1:13" ht="18" customHeight="1">
      <c r="A3" s="521" t="s">
        <v>314</v>
      </c>
      <c r="B3" s="521"/>
      <c r="C3" s="521"/>
      <c r="D3" s="521"/>
      <c r="E3" s="521"/>
      <c r="F3" s="521"/>
      <c r="G3" s="521"/>
      <c r="H3" s="521"/>
      <c r="I3" s="521"/>
      <c r="J3" s="521"/>
      <c r="K3" s="521"/>
      <c r="L3" s="521"/>
      <c r="M3" s="521"/>
    </row>
    <row r="4" spans="1:13" ht="18" customHeight="1">
      <c r="A4" s="522">
        <v>41640</v>
      </c>
      <c r="B4" s="523"/>
      <c r="C4" s="523"/>
      <c r="D4" s="523"/>
      <c r="E4" s="523"/>
      <c r="F4" s="523"/>
      <c r="G4" s="523"/>
      <c r="H4" s="523"/>
      <c r="I4" s="523"/>
      <c r="J4" s="523"/>
      <c r="K4" s="523"/>
      <c r="L4" s="523"/>
      <c r="M4" s="523"/>
    </row>
    <row r="5" spans="1:13" ht="19.5" customHeight="1">
      <c r="A5" s="359"/>
      <c r="B5" s="518" t="s">
        <v>51</v>
      </c>
      <c r="C5" s="518"/>
      <c r="D5" s="518"/>
      <c r="E5" s="518"/>
      <c r="F5" s="526" t="s">
        <v>315</v>
      </c>
      <c r="G5" s="527"/>
      <c r="H5" s="527"/>
      <c r="I5" s="527"/>
      <c r="J5" s="527"/>
      <c r="K5" s="528"/>
      <c r="L5" s="380"/>
      <c r="M5" s="339"/>
    </row>
    <row r="6" spans="1:13" ht="19.5" customHeight="1">
      <c r="A6" s="356" t="s">
        <v>175</v>
      </c>
      <c r="B6" s="518" t="s">
        <v>203</v>
      </c>
      <c r="C6" s="518"/>
      <c r="D6" s="518" t="s">
        <v>53</v>
      </c>
      <c r="E6" s="518"/>
      <c r="F6" s="526">
        <v>2014</v>
      </c>
      <c r="G6" s="527"/>
      <c r="H6" s="527"/>
      <c r="I6" s="527"/>
      <c r="J6" s="527"/>
      <c r="K6" s="528"/>
      <c r="L6" s="524" t="s">
        <v>130</v>
      </c>
      <c r="M6" s="524"/>
    </row>
    <row r="7" spans="1:13" ht="19.5" customHeight="1">
      <c r="A7" s="356" t="s">
        <v>99</v>
      </c>
      <c r="B7" s="296" t="s">
        <v>54</v>
      </c>
      <c r="C7" s="296" t="s">
        <v>55</v>
      </c>
      <c r="D7" s="296" t="s">
        <v>54</v>
      </c>
      <c r="E7" s="296" t="s">
        <v>55</v>
      </c>
      <c r="F7" s="528" t="s">
        <v>23</v>
      </c>
      <c r="G7" s="518"/>
      <c r="H7" s="518" t="s">
        <v>26</v>
      </c>
      <c r="I7" s="518"/>
      <c r="J7" s="518" t="s">
        <v>2</v>
      </c>
      <c r="K7" s="518"/>
      <c r="L7" s="525" t="s">
        <v>56</v>
      </c>
      <c r="M7" s="525"/>
    </row>
    <row r="8" spans="1:13" ht="19.5" customHeight="1">
      <c r="A8" s="360"/>
      <c r="B8" s="381" t="s">
        <v>57</v>
      </c>
      <c r="C8" s="383" t="s">
        <v>50</v>
      </c>
      <c r="D8" s="381" t="s">
        <v>57</v>
      </c>
      <c r="E8" s="383" t="s">
        <v>50</v>
      </c>
      <c r="F8" s="382" t="s">
        <v>316</v>
      </c>
      <c r="G8" s="296" t="s">
        <v>317</v>
      </c>
      <c r="H8" s="296" t="s">
        <v>316</v>
      </c>
      <c r="I8" s="381" t="s">
        <v>317</v>
      </c>
      <c r="J8" s="296" t="s">
        <v>316</v>
      </c>
      <c r="K8" s="381" t="s">
        <v>317</v>
      </c>
      <c r="L8" s="381" t="s">
        <v>316</v>
      </c>
      <c r="M8" s="381" t="s">
        <v>317</v>
      </c>
    </row>
    <row r="9" spans="1:18" ht="22.5" customHeight="1">
      <c r="A9" s="340" t="s">
        <v>43</v>
      </c>
      <c r="B9" s="318">
        <f aca="true" t="shared" si="0" ref="B9:I9">SUM(B10:B13)</f>
        <v>227772</v>
      </c>
      <c r="C9" s="318">
        <f t="shared" si="0"/>
        <v>810552</v>
      </c>
      <c r="D9" s="318">
        <f t="shared" si="0"/>
        <v>1010498</v>
      </c>
      <c r="E9" s="318">
        <f t="shared" si="0"/>
        <v>3119116</v>
      </c>
      <c r="F9" s="384">
        <f t="shared" si="0"/>
        <v>25595</v>
      </c>
      <c r="G9" s="384">
        <f t="shared" si="0"/>
        <v>27103</v>
      </c>
      <c r="H9" s="384">
        <f t="shared" si="0"/>
        <v>283</v>
      </c>
      <c r="I9" s="384">
        <f t="shared" si="0"/>
        <v>300</v>
      </c>
      <c r="J9" s="384">
        <f aca="true" t="shared" si="1" ref="J9:J26">F9+H9</f>
        <v>25878</v>
      </c>
      <c r="K9" s="384">
        <f aca="true" t="shared" si="2" ref="K9:K26">G9+I9</f>
        <v>27403</v>
      </c>
      <c r="L9" s="341">
        <f aca="true" t="shared" si="3" ref="L9:L27">(J9/D9)*1000</f>
        <v>25.60915508986658</v>
      </c>
      <c r="M9" s="341">
        <f aca="true" t="shared" si="4" ref="M9:M27">(K9/D9)*1000</f>
        <v>27.118311961033076</v>
      </c>
      <c r="N9" s="117"/>
      <c r="O9" s="117"/>
      <c r="P9" s="117"/>
      <c r="Q9" s="117"/>
      <c r="R9" s="117"/>
    </row>
    <row r="10" spans="1:18" ht="22.5" customHeight="1">
      <c r="A10" s="361" t="s">
        <v>250</v>
      </c>
      <c r="B10" s="319">
        <v>132095</v>
      </c>
      <c r="C10" s="320">
        <v>462333</v>
      </c>
      <c r="D10" s="321">
        <v>507436</v>
      </c>
      <c r="E10" s="342">
        <v>1522308</v>
      </c>
      <c r="F10" s="385">
        <v>13342</v>
      </c>
      <c r="G10" s="386">
        <v>14128</v>
      </c>
      <c r="H10" s="271">
        <v>0</v>
      </c>
      <c r="I10" s="271">
        <v>0</v>
      </c>
      <c r="J10" s="387">
        <f t="shared" si="1"/>
        <v>13342</v>
      </c>
      <c r="K10" s="387">
        <f t="shared" si="2"/>
        <v>14128</v>
      </c>
      <c r="L10" s="344">
        <f t="shared" si="3"/>
        <v>26.29297093623629</v>
      </c>
      <c r="M10" s="344">
        <f t="shared" si="4"/>
        <v>27.841934746450786</v>
      </c>
      <c r="N10" s="117"/>
      <c r="O10" s="117"/>
      <c r="P10" s="117"/>
      <c r="Q10" s="117"/>
      <c r="R10" s="117"/>
    </row>
    <row r="11" spans="1:18" ht="27" customHeight="1">
      <c r="A11" s="362" t="s">
        <v>251</v>
      </c>
      <c r="B11" s="319">
        <v>26696</v>
      </c>
      <c r="C11" s="320">
        <v>106785</v>
      </c>
      <c r="D11" s="321">
        <v>175245</v>
      </c>
      <c r="E11" s="345">
        <v>613357</v>
      </c>
      <c r="F11" s="385">
        <v>6091</v>
      </c>
      <c r="G11" s="386">
        <v>6450</v>
      </c>
      <c r="H11" s="271">
        <v>0</v>
      </c>
      <c r="I11" s="271">
        <v>0</v>
      </c>
      <c r="J11" s="387">
        <f t="shared" si="1"/>
        <v>6091</v>
      </c>
      <c r="K11" s="387">
        <f t="shared" si="2"/>
        <v>6450</v>
      </c>
      <c r="L11" s="344">
        <f t="shared" si="3"/>
        <v>34.757054409540935</v>
      </c>
      <c r="M11" s="344">
        <f t="shared" si="4"/>
        <v>36.80561499614825</v>
      </c>
      <c r="N11" s="117"/>
      <c r="O11" s="117"/>
      <c r="P11" s="117"/>
      <c r="Q11" s="117"/>
      <c r="R11" s="117"/>
    </row>
    <row r="12" spans="1:18" ht="27" customHeight="1">
      <c r="A12" s="362" t="s">
        <v>289</v>
      </c>
      <c r="B12" s="319">
        <v>64712</v>
      </c>
      <c r="C12" s="320">
        <v>226492</v>
      </c>
      <c r="D12" s="322">
        <v>290715</v>
      </c>
      <c r="E12" s="345">
        <v>872145</v>
      </c>
      <c r="F12" s="385">
        <v>5500</v>
      </c>
      <c r="G12" s="386">
        <v>5824</v>
      </c>
      <c r="H12" s="386">
        <v>184</v>
      </c>
      <c r="I12" s="386">
        <v>195</v>
      </c>
      <c r="J12" s="387">
        <f t="shared" si="1"/>
        <v>5684</v>
      </c>
      <c r="K12" s="387">
        <f t="shared" si="2"/>
        <v>6019</v>
      </c>
      <c r="L12" s="344">
        <f t="shared" si="3"/>
        <v>19.551794713035104</v>
      </c>
      <c r="M12" s="344">
        <f t="shared" si="4"/>
        <v>20.704126034088368</v>
      </c>
      <c r="N12" s="117"/>
      <c r="O12" s="117"/>
      <c r="P12" s="117"/>
      <c r="Q12" s="117"/>
      <c r="R12" s="117"/>
    </row>
    <row r="13" spans="1:18" ht="22.5" customHeight="1">
      <c r="A13" s="362" t="s">
        <v>252</v>
      </c>
      <c r="B13" s="319">
        <v>4269</v>
      </c>
      <c r="C13" s="319">
        <v>14942</v>
      </c>
      <c r="D13" s="322">
        <v>37102</v>
      </c>
      <c r="E13" s="322">
        <v>111306</v>
      </c>
      <c r="F13" s="386">
        <v>662</v>
      </c>
      <c r="G13" s="385">
        <v>701</v>
      </c>
      <c r="H13" s="385">
        <v>99</v>
      </c>
      <c r="I13" s="385">
        <v>105</v>
      </c>
      <c r="J13" s="387">
        <f t="shared" si="1"/>
        <v>761</v>
      </c>
      <c r="K13" s="387">
        <f t="shared" si="2"/>
        <v>806</v>
      </c>
      <c r="L13" s="344">
        <f t="shared" si="3"/>
        <v>20.51102366449248</v>
      </c>
      <c r="M13" s="344">
        <f t="shared" si="4"/>
        <v>21.723896285914506</v>
      </c>
      <c r="N13" s="117"/>
      <c r="O13" s="117"/>
      <c r="P13" s="117"/>
      <c r="Q13" s="117"/>
      <c r="R13" s="117"/>
    </row>
    <row r="14" spans="1:18" ht="22.5" customHeight="1">
      <c r="A14" s="388" t="s">
        <v>44</v>
      </c>
      <c r="B14" s="323">
        <v>41601</v>
      </c>
      <c r="C14" s="323">
        <v>138857</v>
      </c>
      <c r="D14" s="324">
        <v>448195</v>
      </c>
      <c r="E14" s="324">
        <v>1148377</v>
      </c>
      <c r="F14" s="389">
        <v>2788.3</v>
      </c>
      <c r="G14" s="390">
        <v>3081.8</v>
      </c>
      <c r="H14" s="390">
        <v>8617.5</v>
      </c>
      <c r="I14" s="390">
        <v>9524.6</v>
      </c>
      <c r="J14" s="384">
        <f t="shared" si="1"/>
        <v>11405.8</v>
      </c>
      <c r="K14" s="384">
        <f t="shared" si="2"/>
        <v>12606.400000000001</v>
      </c>
      <c r="L14" s="341">
        <f t="shared" si="3"/>
        <v>25.44829817378596</v>
      </c>
      <c r="M14" s="341">
        <f t="shared" si="4"/>
        <v>28.12704291658765</v>
      </c>
      <c r="N14" s="117"/>
      <c r="O14" s="117"/>
      <c r="P14" s="117"/>
      <c r="Q14" s="117"/>
      <c r="R14" s="117"/>
    </row>
    <row r="15" spans="1:18" ht="22.5" customHeight="1">
      <c r="A15" s="340" t="s">
        <v>45</v>
      </c>
      <c r="B15" s="323">
        <v>17028</v>
      </c>
      <c r="C15" s="323">
        <v>57742</v>
      </c>
      <c r="D15" s="324">
        <v>162328</v>
      </c>
      <c r="E15" s="324">
        <v>471505</v>
      </c>
      <c r="F15" s="389">
        <v>4206.1</v>
      </c>
      <c r="G15" s="390">
        <v>4676.9</v>
      </c>
      <c r="H15" s="271">
        <v>0</v>
      </c>
      <c r="I15" s="271">
        <v>0</v>
      </c>
      <c r="J15" s="384">
        <f t="shared" si="1"/>
        <v>4206.1</v>
      </c>
      <c r="K15" s="384">
        <f t="shared" si="2"/>
        <v>4676.9</v>
      </c>
      <c r="L15" s="341">
        <f t="shared" si="3"/>
        <v>25.911118229757037</v>
      </c>
      <c r="M15" s="341">
        <f t="shared" si="4"/>
        <v>28.811418855650285</v>
      </c>
      <c r="N15" s="117"/>
      <c r="O15" s="117"/>
      <c r="P15" s="117"/>
      <c r="Q15" s="117"/>
      <c r="R15" s="117"/>
    </row>
    <row r="16" spans="1:18" ht="22.5" customHeight="1">
      <c r="A16" s="340" t="s">
        <v>72</v>
      </c>
      <c r="B16" s="323">
        <v>23320</v>
      </c>
      <c r="C16" s="323">
        <v>75500</v>
      </c>
      <c r="D16" s="324">
        <v>34750</v>
      </c>
      <c r="E16" s="324">
        <v>112500</v>
      </c>
      <c r="F16" s="389">
        <v>610</v>
      </c>
      <c r="G16" s="390">
        <v>670</v>
      </c>
      <c r="H16" s="271">
        <v>0</v>
      </c>
      <c r="I16" s="271">
        <v>0</v>
      </c>
      <c r="J16" s="384">
        <f t="shared" si="1"/>
        <v>610</v>
      </c>
      <c r="K16" s="384">
        <f t="shared" si="2"/>
        <v>670</v>
      </c>
      <c r="L16" s="341">
        <f t="shared" si="3"/>
        <v>17.55395683453237</v>
      </c>
      <c r="M16" s="341">
        <f t="shared" si="4"/>
        <v>19.280575539568346</v>
      </c>
      <c r="N16" s="117"/>
      <c r="O16" s="117"/>
      <c r="P16" s="117"/>
      <c r="Q16" s="117"/>
      <c r="R16" s="117"/>
    </row>
    <row r="17" spans="1:18" ht="22.5" customHeight="1">
      <c r="A17" s="340" t="s">
        <v>46</v>
      </c>
      <c r="B17" s="323">
        <f aca="true" t="shared" si="5" ref="B17:I17">SUM(B18:B20)</f>
        <v>8633</v>
      </c>
      <c r="C17" s="323">
        <f t="shared" si="5"/>
        <v>40109</v>
      </c>
      <c r="D17" s="323">
        <f t="shared" si="5"/>
        <v>138361</v>
      </c>
      <c r="E17" s="323">
        <f t="shared" si="5"/>
        <v>341909</v>
      </c>
      <c r="F17" s="391">
        <f t="shared" si="5"/>
        <v>1195.6999999999998</v>
      </c>
      <c r="G17" s="391">
        <f t="shared" si="5"/>
        <v>1312</v>
      </c>
      <c r="H17" s="391">
        <f t="shared" si="5"/>
        <v>731.1</v>
      </c>
      <c r="I17" s="391">
        <f t="shared" si="5"/>
        <v>808</v>
      </c>
      <c r="J17" s="384">
        <f t="shared" si="1"/>
        <v>1926.7999999999997</v>
      </c>
      <c r="K17" s="384">
        <f t="shared" si="2"/>
        <v>2120</v>
      </c>
      <c r="L17" s="341">
        <f t="shared" si="3"/>
        <v>13.925889520891001</v>
      </c>
      <c r="M17" s="341">
        <f t="shared" si="4"/>
        <v>15.322236757467785</v>
      </c>
      <c r="N17" s="117"/>
      <c r="O17" s="117"/>
      <c r="P17" s="117"/>
      <c r="Q17" s="117"/>
      <c r="R17" s="117"/>
    </row>
    <row r="18" spans="1:16" ht="22.5" customHeight="1">
      <c r="A18" s="361" t="s">
        <v>235</v>
      </c>
      <c r="B18" s="319">
        <v>3396</v>
      </c>
      <c r="C18" s="319">
        <v>16808</v>
      </c>
      <c r="D18" s="319">
        <v>11298</v>
      </c>
      <c r="E18" s="322">
        <v>58682</v>
      </c>
      <c r="F18" s="386">
        <v>440.4</v>
      </c>
      <c r="G18" s="386">
        <v>477.2</v>
      </c>
      <c r="H18" s="271">
        <v>0</v>
      </c>
      <c r="I18" s="271">
        <v>0</v>
      </c>
      <c r="J18" s="387">
        <f t="shared" si="1"/>
        <v>440.4</v>
      </c>
      <c r="K18" s="387">
        <f t="shared" si="2"/>
        <v>477.2</v>
      </c>
      <c r="L18" s="344">
        <f t="shared" si="3"/>
        <v>38.98035050451407</v>
      </c>
      <c r="M18" s="344">
        <f t="shared" si="4"/>
        <v>42.23756417064968</v>
      </c>
      <c r="P18" s="392"/>
    </row>
    <row r="19" spans="1:13" ht="22.5" customHeight="1">
      <c r="A19" s="362" t="s">
        <v>236</v>
      </c>
      <c r="B19" s="319">
        <v>1842</v>
      </c>
      <c r="C19" s="319">
        <v>6494</v>
      </c>
      <c r="D19" s="319">
        <v>102833</v>
      </c>
      <c r="E19" s="322">
        <v>231375</v>
      </c>
      <c r="F19" s="386">
        <v>755.3</v>
      </c>
      <c r="G19" s="386">
        <v>834.8</v>
      </c>
      <c r="H19" s="271">
        <v>0</v>
      </c>
      <c r="I19" s="271">
        <v>0</v>
      </c>
      <c r="J19" s="387">
        <f t="shared" si="1"/>
        <v>755.3</v>
      </c>
      <c r="K19" s="387">
        <f t="shared" si="2"/>
        <v>834.8</v>
      </c>
      <c r="L19" s="344">
        <f t="shared" si="3"/>
        <v>7.344918460027423</v>
      </c>
      <c r="M19" s="344">
        <f t="shared" si="4"/>
        <v>8.118016590005153</v>
      </c>
    </row>
    <row r="20" spans="1:13" ht="22.5" customHeight="1">
      <c r="A20" s="362" t="s">
        <v>237</v>
      </c>
      <c r="B20" s="319">
        <v>3395</v>
      </c>
      <c r="C20" s="319">
        <v>16807</v>
      </c>
      <c r="D20" s="319">
        <v>24230</v>
      </c>
      <c r="E20" s="322">
        <v>51852</v>
      </c>
      <c r="F20" s="386">
        <v>0</v>
      </c>
      <c r="G20" s="385">
        <v>0</v>
      </c>
      <c r="H20" s="385">
        <v>731.1</v>
      </c>
      <c r="I20" s="385">
        <v>808</v>
      </c>
      <c r="J20" s="387">
        <f t="shared" si="1"/>
        <v>731.1</v>
      </c>
      <c r="K20" s="387">
        <f t="shared" si="2"/>
        <v>808</v>
      </c>
      <c r="L20" s="344">
        <f t="shared" si="3"/>
        <v>30.17333883615353</v>
      </c>
      <c r="M20" s="344">
        <f t="shared" si="4"/>
        <v>33.34709038382171</v>
      </c>
    </row>
    <row r="21" spans="1:18" ht="22.5" customHeight="1">
      <c r="A21" s="340" t="s">
        <v>47</v>
      </c>
      <c r="B21" s="324">
        <v>5465</v>
      </c>
      <c r="C21" s="323">
        <v>8580</v>
      </c>
      <c r="D21" s="324">
        <v>100555</v>
      </c>
      <c r="E21" s="324">
        <v>157871</v>
      </c>
      <c r="F21" s="389">
        <v>0</v>
      </c>
      <c r="G21" s="390">
        <v>0</v>
      </c>
      <c r="H21" s="390">
        <v>1533.1</v>
      </c>
      <c r="I21" s="390">
        <v>1694.5</v>
      </c>
      <c r="J21" s="384">
        <f t="shared" si="1"/>
        <v>1533.1</v>
      </c>
      <c r="K21" s="384">
        <f t="shared" si="2"/>
        <v>1694.5</v>
      </c>
      <c r="L21" s="341">
        <f t="shared" si="3"/>
        <v>15.246382576699318</v>
      </c>
      <c r="M21" s="341">
        <f t="shared" si="4"/>
        <v>16.851474317537665</v>
      </c>
      <c r="N21" s="117"/>
      <c r="O21" s="117"/>
      <c r="P21" s="117"/>
      <c r="Q21" s="117"/>
      <c r="R21" s="117"/>
    </row>
    <row r="22" spans="1:18" ht="22.5" customHeight="1">
      <c r="A22" s="340" t="s">
        <v>73</v>
      </c>
      <c r="B22" s="318">
        <v>1251</v>
      </c>
      <c r="C22" s="318">
        <v>2900</v>
      </c>
      <c r="D22" s="318">
        <v>20890</v>
      </c>
      <c r="E22" s="318">
        <v>47952</v>
      </c>
      <c r="F22" s="389">
        <v>1.6</v>
      </c>
      <c r="G22" s="390">
        <v>1.6</v>
      </c>
      <c r="H22" s="390">
        <v>169.9</v>
      </c>
      <c r="I22" s="390">
        <v>169.9</v>
      </c>
      <c r="J22" s="384">
        <f t="shared" si="1"/>
        <v>171.5</v>
      </c>
      <c r="K22" s="384">
        <f t="shared" si="2"/>
        <v>171.5</v>
      </c>
      <c r="L22" s="341">
        <f t="shared" si="3"/>
        <v>8.209669698420296</v>
      </c>
      <c r="M22" s="341">
        <f t="shared" si="4"/>
        <v>8.209669698420296</v>
      </c>
      <c r="N22" s="117"/>
      <c r="O22" s="117"/>
      <c r="P22" s="117"/>
      <c r="Q22" s="393"/>
      <c r="R22" s="117"/>
    </row>
    <row r="23" spans="1:18" ht="22.5" customHeight="1">
      <c r="A23" s="340" t="s">
        <v>117</v>
      </c>
      <c r="B23" s="318">
        <v>1495</v>
      </c>
      <c r="C23" s="318">
        <v>6651</v>
      </c>
      <c r="D23" s="318">
        <v>6383</v>
      </c>
      <c r="E23" s="318">
        <v>28976</v>
      </c>
      <c r="F23" s="389">
        <v>266.2</v>
      </c>
      <c r="G23" s="390">
        <v>271.6</v>
      </c>
      <c r="H23" s="271">
        <v>0</v>
      </c>
      <c r="I23" s="271">
        <v>0</v>
      </c>
      <c r="J23" s="384">
        <f t="shared" si="1"/>
        <v>266.2</v>
      </c>
      <c r="K23" s="384">
        <f t="shared" si="2"/>
        <v>271.6</v>
      </c>
      <c r="L23" s="341">
        <f t="shared" si="3"/>
        <v>41.704527651574494</v>
      </c>
      <c r="M23" s="341">
        <f t="shared" si="4"/>
        <v>42.5505248315839</v>
      </c>
      <c r="N23" s="117"/>
      <c r="O23" s="117"/>
      <c r="P23" s="117"/>
      <c r="Q23" s="393"/>
      <c r="R23" s="117"/>
    </row>
    <row r="24" spans="1:18" ht="22.5" customHeight="1">
      <c r="A24" s="340" t="s">
        <v>74</v>
      </c>
      <c r="B24" s="318">
        <v>95</v>
      </c>
      <c r="C24" s="318">
        <v>209</v>
      </c>
      <c r="D24" s="318">
        <v>6383</v>
      </c>
      <c r="E24" s="318">
        <v>14221</v>
      </c>
      <c r="F24" s="389">
        <v>0</v>
      </c>
      <c r="G24" s="390">
        <v>0</v>
      </c>
      <c r="H24" s="390">
        <v>121.7</v>
      </c>
      <c r="I24" s="390">
        <v>121.7</v>
      </c>
      <c r="J24" s="384">
        <f t="shared" si="1"/>
        <v>121.7</v>
      </c>
      <c r="K24" s="384">
        <f t="shared" si="2"/>
        <v>121.7</v>
      </c>
      <c r="L24" s="341">
        <f t="shared" si="3"/>
        <v>19.066269779100736</v>
      </c>
      <c r="M24" s="341">
        <f t="shared" si="4"/>
        <v>19.066269779100736</v>
      </c>
      <c r="N24" s="117"/>
      <c r="O24" s="117"/>
      <c r="P24" s="117"/>
      <c r="Q24" s="393"/>
      <c r="R24" s="117"/>
    </row>
    <row r="25" spans="1:18" ht="22.5" customHeight="1">
      <c r="A25" s="340" t="s">
        <v>75</v>
      </c>
      <c r="B25" s="318">
        <v>4</v>
      </c>
      <c r="C25" s="318">
        <v>9</v>
      </c>
      <c r="D25" s="318">
        <v>13276</v>
      </c>
      <c r="E25" s="318">
        <v>27880</v>
      </c>
      <c r="F25" s="389">
        <v>281</v>
      </c>
      <c r="G25" s="390">
        <v>281</v>
      </c>
      <c r="H25" s="271">
        <v>0</v>
      </c>
      <c r="I25" s="271">
        <v>0</v>
      </c>
      <c r="J25" s="384">
        <f t="shared" si="1"/>
        <v>281</v>
      </c>
      <c r="K25" s="384">
        <f t="shared" si="2"/>
        <v>281</v>
      </c>
      <c r="L25" s="341">
        <f t="shared" si="3"/>
        <v>21.166013859596262</v>
      </c>
      <c r="M25" s="341">
        <f t="shared" si="4"/>
        <v>21.166013859596262</v>
      </c>
      <c r="N25" s="117"/>
      <c r="O25" s="117"/>
      <c r="P25" s="117"/>
      <c r="Q25" s="393"/>
      <c r="R25" s="117"/>
    </row>
    <row r="26" spans="1:18" ht="22.5" customHeight="1">
      <c r="A26" s="348" t="s">
        <v>48</v>
      </c>
      <c r="B26" s="318">
        <v>636</v>
      </c>
      <c r="C26" s="318">
        <v>1730</v>
      </c>
      <c r="D26" s="318">
        <v>13700</v>
      </c>
      <c r="E26" s="318">
        <v>35072</v>
      </c>
      <c r="F26" s="389">
        <v>131.7</v>
      </c>
      <c r="G26" s="390">
        <v>131.7</v>
      </c>
      <c r="H26" s="390">
        <v>2.8</v>
      </c>
      <c r="I26" s="390">
        <v>2.8</v>
      </c>
      <c r="J26" s="384">
        <f t="shared" si="1"/>
        <v>134.5</v>
      </c>
      <c r="K26" s="384">
        <f t="shared" si="2"/>
        <v>134.5</v>
      </c>
      <c r="L26" s="341">
        <f t="shared" si="3"/>
        <v>9.817518248175183</v>
      </c>
      <c r="M26" s="341">
        <f t="shared" si="4"/>
        <v>9.817518248175183</v>
      </c>
      <c r="N26" s="117"/>
      <c r="O26" s="117"/>
      <c r="P26" s="117"/>
      <c r="Q26" s="393"/>
      <c r="R26" s="117"/>
    </row>
    <row r="27" spans="1:18" ht="22.5" customHeight="1">
      <c r="A27" s="296" t="s">
        <v>49</v>
      </c>
      <c r="B27" s="349">
        <f aca="true" t="shared" si="6" ref="B27:K27">B9+B14+B15+B16+B17+B21+B22+B23+B24+B25+B26</f>
        <v>327300</v>
      </c>
      <c r="C27" s="349">
        <f t="shared" si="6"/>
        <v>1142839</v>
      </c>
      <c r="D27" s="349">
        <f t="shared" si="6"/>
        <v>1955319</v>
      </c>
      <c r="E27" s="349">
        <f t="shared" si="6"/>
        <v>5505379</v>
      </c>
      <c r="F27" s="394">
        <f t="shared" si="6"/>
        <v>35075.59999999999</v>
      </c>
      <c r="G27" s="394">
        <f t="shared" si="6"/>
        <v>37529.59999999999</v>
      </c>
      <c r="H27" s="394">
        <f t="shared" si="6"/>
        <v>11459.1</v>
      </c>
      <c r="I27" s="394">
        <f t="shared" si="6"/>
        <v>12621.5</v>
      </c>
      <c r="J27" s="394">
        <f t="shared" si="6"/>
        <v>46534.7</v>
      </c>
      <c r="K27" s="394">
        <f t="shared" si="6"/>
        <v>50151.1</v>
      </c>
      <c r="L27" s="368">
        <f t="shared" si="3"/>
        <v>23.79903228066622</v>
      </c>
      <c r="M27" s="368">
        <f t="shared" si="4"/>
        <v>25.648551463981068</v>
      </c>
      <c r="N27" s="117"/>
      <c r="O27" s="117"/>
      <c r="P27" s="117"/>
      <c r="Q27" s="117"/>
      <c r="R27" s="117"/>
    </row>
    <row r="28" spans="1:13" ht="19.5" customHeight="1">
      <c r="A28" s="106" t="s">
        <v>167</v>
      </c>
      <c r="J28" s="395"/>
      <c r="K28" s="395"/>
      <c r="L28" s="395"/>
      <c r="M28" s="396"/>
    </row>
    <row r="29" spans="1:18" ht="19.5" customHeight="1">
      <c r="A29" s="117"/>
      <c r="B29" s="231"/>
      <c r="C29" s="231"/>
      <c r="D29" s="231"/>
      <c r="E29" s="397"/>
      <c r="F29" s="231"/>
      <c r="G29" s="231"/>
      <c r="H29" s="231"/>
      <c r="I29" s="231"/>
      <c r="J29" s="398"/>
      <c r="K29" s="398"/>
      <c r="L29" s="398"/>
      <c r="M29" s="231"/>
      <c r="N29" s="117"/>
      <c r="O29" s="117"/>
      <c r="P29" s="117"/>
      <c r="Q29" s="117"/>
      <c r="R29" s="117"/>
    </row>
    <row r="30" spans="1:18" ht="19.5" customHeight="1">
      <c r="A30" s="117"/>
      <c r="B30" s="232"/>
      <c r="C30" s="232"/>
      <c r="D30" s="233"/>
      <c r="E30" s="232"/>
      <c r="F30" s="117"/>
      <c r="G30" s="117"/>
      <c r="H30" s="117"/>
      <c r="I30" s="117"/>
      <c r="J30" s="399"/>
      <c r="K30" s="400"/>
      <c r="L30" s="398"/>
      <c r="M30" s="117"/>
      <c r="N30" s="117"/>
      <c r="O30" s="117"/>
      <c r="P30" s="117"/>
      <c r="Q30" s="117"/>
      <c r="R30" s="117"/>
    </row>
    <row r="31" spans="1:18" ht="19.5" customHeight="1">
      <c r="A31" s="117"/>
      <c r="B31" s="232"/>
      <c r="C31" s="232"/>
      <c r="D31" s="233"/>
      <c r="E31" s="232"/>
      <c r="F31" s="117"/>
      <c r="G31" s="117"/>
      <c r="H31" s="117"/>
      <c r="I31" s="117"/>
      <c r="J31" s="401"/>
      <c r="K31" s="401"/>
      <c r="L31" s="401"/>
      <c r="M31" s="117"/>
      <c r="N31" s="117"/>
      <c r="O31" s="117"/>
      <c r="P31" s="117"/>
      <c r="Q31" s="117"/>
      <c r="R31" s="117"/>
    </row>
    <row r="32" spans="1:18" ht="19.5" customHeight="1">
      <c r="A32" s="117"/>
      <c r="B32" s="232"/>
      <c r="C32" s="232"/>
      <c r="D32" s="233"/>
      <c r="E32" s="232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</row>
    <row r="33" spans="1:18" ht="19.5" customHeight="1">
      <c r="A33" s="117"/>
      <c r="B33" s="232"/>
      <c r="C33" s="232"/>
      <c r="D33" s="233"/>
      <c r="E33" s="232"/>
      <c r="F33" s="275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</row>
    <row r="34" spans="1:18" ht="19.5" customHeight="1">
      <c r="A34" s="117"/>
      <c r="B34" s="117"/>
      <c r="C34" s="117"/>
      <c r="D34" s="402"/>
      <c r="E34" s="117"/>
      <c r="F34" s="275"/>
      <c r="G34" s="403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</row>
    <row r="35" spans="1:18" ht="19.5" customHeight="1">
      <c r="A35" s="117"/>
      <c r="B35" s="117"/>
      <c r="C35" s="117"/>
      <c r="D35" s="276"/>
      <c r="E35" s="276"/>
      <c r="F35" s="275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</row>
    <row r="36" spans="1:18" ht="12.75">
      <c r="A36" s="117"/>
      <c r="B36" s="117"/>
      <c r="C36" s="117"/>
      <c r="D36" s="276"/>
      <c r="E36" s="276"/>
      <c r="F36" s="275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</row>
    <row r="37" spans="1:18" ht="12.75">
      <c r="A37" s="117"/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</row>
    <row r="39" spans="4:7" ht="12.75">
      <c r="D39" s="277"/>
      <c r="E39" s="277"/>
      <c r="F39" s="278"/>
      <c r="G39" s="279"/>
    </row>
    <row r="40" spans="4:7" ht="12.75">
      <c r="D40" s="277"/>
      <c r="E40" s="277"/>
      <c r="F40" s="278"/>
      <c r="G40" s="279"/>
    </row>
    <row r="41" spans="4:7" ht="15.75">
      <c r="D41" s="280"/>
      <c r="E41" s="281"/>
      <c r="F41" s="278"/>
      <c r="G41" s="279"/>
    </row>
    <row r="42" spans="4:7" ht="12.75">
      <c r="D42" s="277"/>
      <c r="E42" s="277"/>
      <c r="F42" s="278"/>
      <c r="G42" s="279"/>
    </row>
    <row r="43" spans="4:7" ht="12.75">
      <c r="D43" s="279"/>
      <c r="E43" s="279"/>
      <c r="F43" s="278"/>
      <c r="G43" s="279"/>
    </row>
    <row r="44" spans="4:7" ht="12.75">
      <c r="D44" s="277"/>
      <c r="E44" s="277"/>
      <c r="F44" s="277"/>
      <c r="G44" s="279"/>
    </row>
    <row r="45" spans="4:7" ht="12.75">
      <c r="D45" s="279"/>
      <c r="E45" s="279"/>
      <c r="F45" s="279"/>
      <c r="G45" s="279"/>
    </row>
    <row r="46" spans="4:7" ht="15.75">
      <c r="D46" s="281"/>
      <c r="E46" s="281"/>
      <c r="F46" s="279"/>
      <c r="G46" s="279"/>
    </row>
    <row r="47" spans="4:7" ht="12.75">
      <c r="D47" s="279"/>
      <c r="E47" s="282"/>
      <c r="F47" s="279"/>
      <c r="G47" s="279"/>
    </row>
    <row r="48" spans="4:7" ht="12.75">
      <c r="D48" s="279"/>
      <c r="E48" s="279"/>
      <c r="F48" s="279"/>
      <c r="G48" s="279"/>
    </row>
    <row r="49" spans="4:7" ht="12.75">
      <c r="D49" s="279"/>
      <c r="E49" s="279"/>
      <c r="F49" s="279"/>
      <c r="G49" s="279"/>
    </row>
    <row r="50" spans="4:7" ht="12.75">
      <c r="D50" s="279"/>
      <c r="E50" s="279"/>
      <c r="F50" s="279"/>
      <c r="G50" s="279"/>
    </row>
  </sheetData>
  <sheetProtection/>
  <mergeCells count="14">
    <mergeCell ref="L7:M7"/>
    <mergeCell ref="F5:K5"/>
    <mergeCell ref="F6:K6"/>
    <mergeCell ref="F7:G7"/>
    <mergeCell ref="H7:I7"/>
    <mergeCell ref="J7:K7"/>
    <mergeCell ref="D6:E6"/>
    <mergeCell ref="A1:M1"/>
    <mergeCell ref="A2:M2"/>
    <mergeCell ref="B6:C6"/>
    <mergeCell ref="B5:E5"/>
    <mergeCell ref="A3:M3"/>
    <mergeCell ref="A4:M4"/>
    <mergeCell ref="L6:M6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scale="85" r:id="rId1"/>
  <ignoredErrors>
    <ignoredError sqref="B9:M30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dimension ref="A1:I51"/>
  <sheetViews>
    <sheetView zoomScale="90" zoomScaleNormal="90" zoomScalePageLayoutView="0" workbookViewId="0" topLeftCell="A2">
      <selection activeCell="A2" sqref="A2:I2"/>
    </sheetView>
  </sheetViews>
  <sheetFormatPr defaultColWidth="9.140625" defaultRowHeight="12.75"/>
  <cols>
    <col min="1" max="1" width="28.140625" style="273" customWidth="1"/>
    <col min="2" max="4" width="11.28125" style="273" customWidth="1"/>
    <col min="5" max="5" width="12.00390625" style="273" customWidth="1"/>
    <col min="6" max="6" width="10.28125" style="273" customWidth="1"/>
    <col min="7" max="7" width="9.421875" style="273" customWidth="1"/>
    <col min="8" max="8" width="10.28125" style="273" customWidth="1"/>
    <col min="9" max="9" width="16.421875" style="273" customWidth="1"/>
    <col min="10" max="16384" width="9.140625" style="2" customWidth="1"/>
  </cols>
  <sheetData>
    <row r="1" spans="1:9" ht="18" customHeight="1">
      <c r="A1" s="538" t="s">
        <v>42</v>
      </c>
      <c r="B1" s="538"/>
      <c r="C1" s="538"/>
      <c r="D1" s="538"/>
      <c r="E1" s="538"/>
      <c r="F1" s="538"/>
      <c r="G1" s="538"/>
      <c r="H1" s="538"/>
      <c r="I1" s="538"/>
    </row>
    <row r="2" spans="1:9" ht="18" customHeight="1">
      <c r="A2" s="539" t="s">
        <v>290</v>
      </c>
      <c r="B2" s="539"/>
      <c r="C2" s="539"/>
      <c r="D2" s="539"/>
      <c r="E2" s="539"/>
      <c r="F2" s="539"/>
      <c r="G2" s="539"/>
      <c r="H2" s="539"/>
      <c r="I2" s="539"/>
    </row>
    <row r="3" spans="1:9" ht="18" customHeight="1">
      <c r="A3" s="521" t="s">
        <v>306</v>
      </c>
      <c r="B3" s="521"/>
      <c r="C3" s="521"/>
      <c r="D3" s="521"/>
      <c r="E3" s="521"/>
      <c r="F3" s="521"/>
      <c r="G3" s="521"/>
      <c r="H3" s="521"/>
      <c r="I3" s="521"/>
    </row>
    <row r="4" spans="1:9" ht="17.25" customHeight="1">
      <c r="A4" s="540">
        <v>41609</v>
      </c>
      <c r="B4" s="540"/>
      <c r="C4" s="540"/>
      <c r="D4" s="540"/>
      <c r="E4" s="540"/>
      <c r="F4" s="540"/>
      <c r="G4" s="540"/>
      <c r="H4" s="540"/>
      <c r="I4" s="540"/>
    </row>
    <row r="5" spans="1:9" ht="19.5" customHeight="1">
      <c r="A5" s="359"/>
      <c r="B5" s="518" t="s">
        <v>51</v>
      </c>
      <c r="C5" s="518"/>
      <c r="D5" s="518"/>
      <c r="E5" s="518"/>
      <c r="F5" s="529" t="s">
        <v>52</v>
      </c>
      <c r="G5" s="530"/>
      <c r="H5" s="531"/>
      <c r="I5" s="339"/>
    </row>
    <row r="6" spans="1:9" ht="19.5" customHeight="1">
      <c r="A6" s="356" t="s">
        <v>175</v>
      </c>
      <c r="B6" s="518" t="s">
        <v>203</v>
      </c>
      <c r="C6" s="518"/>
      <c r="D6" s="518" t="s">
        <v>53</v>
      </c>
      <c r="E6" s="518"/>
      <c r="F6" s="532" t="s">
        <v>176</v>
      </c>
      <c r="G6" s="533"/>
      <c r="H6" s="534"/>
      <c r="I6" s="357" t="s">
        <v>130</v>
      </c>
    </row>
    <row r="7" spans="1:9" ht="19.5" customHeight="1">
      <c r="A7" s="356" t="s">
        <v>99</v>
      </c>
      <c r="B7" s="296" t="s">
        <v>54</v>
      </c>
      <c r="C7" s="296" t="s">
        <v>55</v>
      </c>
      <c r="D7" s="296" t="s">
        <v>54</v>
      </c>
      <c r="E7" s="296" t="s">
        <v>55</v>
      </c>
      <c r="F7" s="537" t="s">
        <v>23</v>
      </c>
      <c r="G7" s="537" t="s">
        <v>26</v>
      </c>
      <c r="H7" s="537" t="s">
        <v>2</v>
      </c>
      <c r="I7" s="535" t="s">
        <v>56</v>
      </c>
    </row>
    <row r="8" spans="1:9" ht="19.5" customHeight="1">
      <c r="A8" s="360"/>
      <c r="B8" s="296" t="s">
        <v>57</v>
      </c>
      <c r="C8" s="317" t="s">
        <v>50</v>
      </c>
      <c r="D8" s="296" t="s">
        <v>57</v>
      </c>
      <c r="E8" s="317" t="s">
        <v>50</v>
      </c>
      <c r="F8" s="525"/>
      <c r="G8" s="525"/>
      <c r="H8" s="525"/>
      <c r="I8" s="536"/>
    </row>
    <row r="9" spans="1:9" ht="22.5" customHeight="1">
      <c r="A9" s="340" t="s">
        <v>43</v>
      </c>
      <c r="B9" s="318">
        <f aca="true" t="shared" si="0" ref="B9:H9">SUM(B10:B13)</f>
        <v>193981</v>
      </c>
      <c r="C9" s="318">
        <f t="shared" si="0"/>
        <v>693617</v>
      </c>
      <c r="D9" s="318">
        <f t="shared" si="0"/>
        <v>1037797</v>
      </c>
      <c r="E9" s="318">
        <f t="shared" si="0"/>
        <v>3198098</v>
      </c>
      <c r="F9" s="318">
        <f t="shared" si="0"/>
        <v>27380</v>
      </c>
      <c r="G9" s="318">
        <f t="shared" si="0"/>
        <v>280</v>
      </c>
      <c r="H9" s="318">
        <f t="shared" si="0"/>
        <v>27660</v>
      </c>
      <c r="I9" s="341">
        <f aca="true" t="shared" si="1" ref="I9:I26">(H9/D9)*1000</f>
        <v>26.65261125248965</v>
      </c>
    </row>
    <row r="10" spans="1:9" ht="22.5" customHeight="1">
      <c r="A10" s="361" t="s">
        <v>250</v>
      </c>
      <c r="B10" s="319">
        <v>117969</v>
      </c>
      <c r="C10" s="320">
        <v>412890</v>
      </c>
      <c r="D10" s="321">
        <v>521187</v>
      </c>
      <c r="E10" s="342">
        <v>1563561</v>
      </c>
      <c r="F10" s="271">
        <v>13355</v>
      </c>
      <c r="G10" s="271">
        <v>0</v>
      </c>
      <c r="H10" s="343">
        <f aca="true" t="shared" si="2" ref="H10:H16">F10+G10</f>
        <v>13355</v>
      </c>
      <c r="I10" s="344">
        <f t="shared" si="1"/>
        <v>25.624200143134807</v>
      </c>
    </row>
    <row r="11" spans="1:9" ht="27.75" customHeight="1">
      <c r="A11" s="362" t="s">
        <v>251</v>
      </c>
      <c r="B11" s="319">
        <v>29368</v>
      </c>
      <c r="C11" s="320">
        <v>117472</v>
      </c>
      <c r="D11" s="321">
        <v>169415</v>
      </c>
      <c r="E11" s="345">
        <v>592952</v>
      </c>
      <c r="F11" s="271">
        <v>5213</v>
      </c>
      <c r="G11" s="271">
        <v>0</v>
      </c>
      <c r="H11" s="343">
        <f t="shared" si="2"/>
        <v>5213</v>
      </c>
      <c r="I11" s="344">
        <f t="shared" si="1"/>
        <v>30.7705929227046</v>
      </c>
    </row>
    <row r="12" spans="1:9" ht="27.75" customHeight="1">
      <c r="A12" s="362" t="s">
        <v>289</v>
      </c>
      <c r="B12" s="319">
        <v>42416</v>
      </c>
      <c r="C12" s="320">
        <v>148457</v>
      </c>
      <c r="D12" s="321">
        <v>309593</v>
      </c>
      <c r="E12" s="345">
        <v>928779</v>
      </c>
      <c r="F12" s="271">
        <v>8133</v>
      </c>
      <c r="G12" s="271">
        <v>182</v>
      </c>
      <c r="H12" s="343">
        <f t="shared" si="2"/>
        <v>8315</v>
      </c>
      <c r="I12" s="344">
        <f t="shared" si="1"/>
        <v>26.857842393077362</v>
      </c>
    </row>
    <row r="13" spans="1:9" ht="30.75" customHeight="1">
      <c r="A13" s="362" t="s">
        <v>252</v>
      </c>
      <c r="B13" s="319">
        <v>4228</v>
      </c>
      <c r="C13" s="320">
        <v>14798</v>
      </c>
      <c r="D13" s="322">
        <v>37602</v>
      </c>
      <c r="E13" s="345">
        <v>112806</v>
      </c>
      <c r="F13" s="271">
        <v>679</v>
      </c>
      <c r="G13" s="272">
        <v>98</v>
      </c>
      <c r="H13" s="343">
        <f t="shared" si="2"/>
        <v>777</v>
      </c>
      <c r="I13" s="344">
        <f t="shared" si="1"/>
        <v>20.663794479017074</v>
      </c>
    </row>
    <row r="14" spans="1:9" ht="22.5" customHeight="1">
      <c r="A14" s="340" t="s">
        <v>44</v>
      </c>
      <c r="B14" s="323">
        <v>45915</v>
      </c>
      <c r="C14" s="323">
        <v>151582</v>
      </c>
      <c r="D14" s="324">
        <v>453167</v>
      </c>
      <c r="E14" s="324">
        <v>1169662</v>
      </c>
      <c r="F14" s="346">
        <v>3486</v>
      </c>
      <c r="G14" s="318">
        <v>8211</v>
      </c>
      <c r="H14" s="347">
        <f t="shared" si="2"/>
        <v>11697</v>
      </c>
      <c r="I14" s="341">
        <f t="shared" si="1"/>
        <v>25.81167649012395</v>
      </c>
    </row>
    <row r="15" spans="1:9" ht="22.5" customHeight="1">
      <c r="A15" s="340" t="s">
        <v>45</v>
      </c>
      <c r="B15" s="323">
        <v>17027.5</v>
      </c>
      <c r="C15" s="323">
        <v>57742</v>
      </c>
      <c r="D15" s="324">
        <v>162328.5</v>
      </c>
      <c r="E15" s="324">
        <v>471505</v>
      </c>
      <c r="F15" s="346">
        <v>4010</v>
      </c>
      <c r="G15" s="318">
        <v>0</v>
      </c>
      <c r="H15" s="347">
        <f t="shared" si="2"/>
        <v>4010</v>
      </c>
      <c r="I15" s="341">
        <f t="shared" si="1"/>
        <v>24.702994236994734</v>
      </c>
    </row>
    <row r="16" spans="1:9" ht="22.5" customHeight="1">
      <c r="A16" s="340" t="s">
        <v>72</v>
      </c>
      <c r="B16" s="323">
        <v>16810</v>
      </c>
      <c r="C16" s="323">
        <v>56200</v>
      </c>
      <c r="D16" s="324">
        <v>65150</v>
      </c>
      <c r="E16" s="324">
        <v>208800</v>
      </c>
      <c r="F16" s="346">
        <v>1650</v>
      </c>
      <c r="G16" s="318">
        <v>0</v>
      </c>
      <c r="H16" s="347">
        <f t="shared" si="2"/>
        <v>1650</v>
      </c>
      <c r="I16" s="341">
        <f t="shared" si="1"/>
        <v>25.32617037605526</v>
      </c>
    </row>
    <row r="17" spans="1:9" ht="22.5" customHeight="1">
      <c r="A17" s="340" t="s">
        <v>46</v>
      </c>
      <c r="B17" s="323">
        <f aca="true" t="shared" si="3" ref="B17:H17">SUM(B18:B20)</f>
        <v>12494.4</v>
      </c>
      <c r="C17" s="323">
        <f t="shared" si="3"/>
        <v>41785.5</v>
      </c>
      <c r="D17" s="323">
        <f t="shared" si="3"/>
        <v>134511.1</v>
      </c>
      <c r="E17" s="323">
        <f t="shared" si="3"/>
        <v>308917.10000000003</v>
      </c>
      <c r="F17" s="323">
        <f t="shared" si="3"/>
        <v>1079.8</v>
      </c>
      <c r="G17" s="323">
        <f t="shared" si="3"/>
        <v>723.4</v>
      </c>
      <c r="H17" s="323">
        <f t="shared" si="3"/>
        <v>1803.1999999999998</v>
      </c>
      <c r="I17" s="341">
        <f t="shared" si="1"/>
        <v>13.405585115280449</v>
      </c>
    </row>
    <row r="18" spans="1:9" ht="22.5" customHeight="1">
      <c r="A18" s="361" t="s">
        <v>235</v>
      </c>
      <c r="B18" s="319">
        <v>3052</v>
      </c>
      <c r="C18" s="319">
        <v>14497</v>
      </c>
      <c r="D18" s="319">
        <v>11858.5</v>
      </c>
      <c r="E18" s="322">
        <v>65150.6</v>
      </c>
      <c r="F18" s="272">
        <v>398.8</v>
      </c>
      <c r="G18" s="318">
        <v>0</v>
      </c>
      <c r="H18" s="352">
        <f>SUM(F18:G18)</f>
        <v>398.8</v>
      </c>
      <c r="I18" s="344">
        <f t="shared" si="1"/>
        <v>33.62988573596998</v>
      </c>
    </row>
    <row r="19" spans="1:9" ht="22.5" customHeight="1">
      <c r="A19" s="362" t="s">
        <v>236</v>
      </c>
      <c r="B19" s="319">
        <v>4187.4</v>
      </c>
      <c r="C19" s="319">
        <v>14760.6</v>
      </c>
      <c r="D19" s="319">
        <v>98473.7</v>
      </c>
      <c r="E19" s="322">
        <v>192023.7</v>
      </c>
      <c r="F19" s="272">
        <v>681</v>
      </c>
      <c r="G19" s="318">
        <v>0</v>
      </c>
      <c r="H19" s="352">
        <f>SUM(F19:G19)</f>
        <v>681</v>
      </c>
      <c r="I19" s="344">
        <f t="shared" si="1"/>
        <v>6.915552071263698</v>
      </c>
    </row>
    <row r="20" spans="1:9" ht="22.5" customHeight="1">
      <c r="A20" s="362" t="s">
        <v>237</v>
      </c>
      <c r="B20" s="319">
        <v>5255</v>
      </c>
      <c r="C20" s="319">
        <v>12527.9</v>
      </c>
      <c r="D20" s="319">
        <v>24178.9</v>
      </c>
      <c r="E20" s="322">
        <v>51742.8</v>
      </c>
      <c r="F20" s="272">
        <v>0</v>
      </c>
      <c r="G20" s="271">
        <v>723.4</v>
      </c>
      <c r="H20" s="352">
        <f>SUM(F20:G20)</f>
        <v>723.4</v>
      </c>
      <c r="I20" s="344">
        <f t="shared" si="1"/>
        <v>29.91864807745596</v>
      </c>
    </row>
    <row r="21" spans="1:9" ht="22.5" customHeight="1">
      <c r="A21" s="340" t="s">
        <v>47</v>
      </c>
      <c r="B21" s="323">
        <v>5465</v>
      </c>
      <c r="C21" s="323">
        <v>8580</v>
      </c>
      <c r="D21" s="324">
        <v>102840</v>
      </c>
      <c r="E21" s="324">
        <v>161459</v>
      </c>
      <c r="F21" s="346">
        <v>0</v>
      </c>
      <c r="G21" s="318">
        <v>1357</v>
      </c>
      <c r="H21" s="347">
        <f aca="true" t="shared" si="4" ref="H21:H26">F21+G21</f>
        <v>1357</v>
      </c>
      <c r="I21" s="341">
        <f t="shared" si="1"/>
        <v>13.195254764683003</v>
      </c>
    </row>
    <row r="22" spans="1:9" ht="22.5" customHeight="1">
      <c r="A22" s="340" t="s">
        <v>73</v>
      </c>
      <c r="B22" s="318">
        <v>1251</v>
      </c>
      <c r="C22" s="318">
        <v>2899.8</v>
      </c>
      <c r="D22" s="318">
        <v>20890</v>
      </c>
      <c r="E22" s="318">
        <v>47952</v>
      </c>
      <c r="F22" s="346">
        <v>1.6</v>
      </c>
      <c r="G22" s="318">
        <v>169.9</v>
      </c>
      <c r="H22" s="347">
        <f t="shared" si="4"/>
        <v>171.5</v>
      </c>
      <c r="I22" s="341">
        <f t="shared" si="1"/>
        <v>8.209669698420296</v>
      </c>
    </row>
    <row r="23" spans="1:9" ht="22.5" customHeight="1">
      <c r="A23" s="340" t="s">
        <v>117</v>
      </c>
      <c r="B23" s="318">
        <v>1495</v>
      </c>
      <c r="C23" s="318">
        <v>6650.7</v>
      </c>
      <c r="D23" s="318">
        <v>6382.6</v>
      </c>
      <c r="E23" s="318">
        <v>28975.9</v>
      </c>
      <c r="F23" s="346">
        <v>265.5</v>
      </c>
      <c r="G23" s="318">
        <v>0</v>
      </c>
      <c r="H23" s="347">
        <f t="shared" si="4"/>
        <v>265.5</v>
      </c>
      <c r="I23" s="341">
        <f t="shared" si="1"/>
        <v>41.59746811644157</v>
      </c>
    </row>
    <row r="24" spans="1:9" ht="22.5" customHeight="1">
      <c r="A24" s="340" t="s">
        <v>74</v>
      </c>
      <c r="B24" s="318">
        <v>95</v>
      </c>
      <c r="C24" s="318">
        <v>209</v>
      </c>
      <c r="D24" s="318">
        <v>6383</v>
      </c>
      <c r="E24" s="318">
        <v>14221</v>
      </c>
      <c r="F24" s="346">
        <v>0</v>
      </c>
      <c r="G24" s="318">
        <v>121.7</v>
      </c>
      <c r="H24" s="347">
        <f t="shared" si="4"/>
        <v>121.7</v>
      </c>
      <c r="I24" s="341">
        <f t="shared" si="1"/>
        <v>19.066269779100736</v>
      </c>
    </row>
    <row r="25" spans="1:9" ht="22.5" customHeight="1">
      <c r="A25" s="340" t="s">
        <v>75</v>
      </c>
      <c r="B25" s="318">
        <v>4</v>
      </c>
      <c r="C25" s="318">
        <v>8.6</v>
      </c>
      <c r="D25" s="318">
        <v>13276</v>
      </c>
      <c r="E25" s="318">
        <v>27879.6</v>
      </c>
      <c r="F25" s="346">
        <v>281.1</v>
      </c>
      <c r="G25" s="318">
        <v>0</v>
      </c>
      <c r="H25" s="347">
        <f t="shared" si="4"/>
        <v>281.1</v>
      </c>
      <c r="I25" s="341">
        <f t="shared" si="1"/>
        <v>21.173546248870146</v>
      </c>
    </row>
    <row r="26" spans="1:9" ht="22.5" customHeight="1">
      <c r="A26" s="348" t="s">
        <v>48</v>
      </c>
      <c r="B26" s="318">
        <v>636</v>
      </c>
      <c r="C26" s="318">
        <v>1729.9</v>
      </c>
      <c r="D26" s="318">
        <v>13700</v>
      </c>
      <c r="E26" s="318">
        <v>35072</v>
      </c>
      <c r="F26" s="346">
        <v>131.7</v>
      </c>
      <c r="G26" s="318">
        <v>2.8</v>
      </c>
      <c r="H26" s="347">
        <f t="shared" si="4"/>
        <v>134.5</v>
      </c>
      <c r="I26" s="341">
        <f t="shared" si="1"/>
        <v>9.817518248175183</v>
      </c>
    </row>
    <row r="27" spans="1:9" ht="22.5" customHeight="1">
      <c r="A27" s="358" t="s">
        <v>49</v>
      </c>
      <c r="B27" s="349">
        <f aca="true" t="shared" si="5" ref="B27:H27">B9+B14+B15+B16+B17+B21+B22+B23+B24+B25+B26</f>
        <v>295173.9</v>
      </c>
      <c r="C27" s="349">
        <f t="shared" si="5"/>
        <v>1021004.5</v>
      </c>
      <c r="D27" s="349">
        <f t="shared" si="5"/>
        <v>2016425.2000000002</v>
      </c>
      <c r="E27" s="349">
        <f t="shared" si="5"/>
        <v>5672541.6</v>
      </c>
      <c r="F27" s="349">
        <f t="shared" si="5"/>
        <v>38285.7</v>
      </c>
      <c r="G27" s="349">
        <f t="shared" si="5"/>
        <v>10865.8</v>
      </c>
      <c r="H27" s="349">
        <f t="shared" si="5"/>
        <v>49151.49999999999</v>
      </c>
      <c r="I27" s="363">
        <f>(H27/D27)*1000</f>
        <v>24.37556324925913</v>
      </c>
    </row>
    <row r="28" spans="1:8" ht="15">
      <c r="A28" s="108" t="s">
        <v>167</v>
      </c>
      <c r="H28" s="274"/>
    </row>
    <row r="29" spans="1:9" ht="15.75">
      <c r="A29"/>
      <c r="B29"/>
      <c r="C29"/>
      <c r="D29"/>
      <c r="E29"/>
      <c r="F29"/>
      <c r="G29"/>
      <c r="H29"/>
      <c r="I29" s="231"/>
    </row>
    <row r="30" spans="1:9" ht="15">
      <c r="A30"/>
      <c r="B30"/>
      <c r="C30"/>
      <c r="D30"/>
      <c r="E30"/>
      <c r="F30"/>
      <c r="G30"/>
      <c r="H30"/>
      <c r="I30" s="117"/>
    </row>
    <row r="31" spans="1:9" ht="15.75">
      <c r="A31"/>
      <c r="B31"/>
      <c r="C31"/>
      <c r="D31"/>
      <c r="E31"/>
      <c r="F31"/>
      <c r="G31"/>
      <c r="H31"/>
      <c r="I31" s="232"/>
    </row>
    <row r="32" spans="1:9" ht="15.75">
      <c r="A32" s="117"/>
      <c r="B32" s="232"/>
      <c r="C32" s="232"/>
      <c r="D32" s="233"/>
      <c r="E32" s="232"/>
      <c r="F32" s="117"/>
      <c r="G32" s="117"/>
      <c r="H32" s="117"/>
      <c r="I32" s="117"/>
    </row>
    <row r="33" spans="1:9" ht="15.75">
      <c r="A33" s="117"/>
      <c r="B33" s="232"/>
      <c r="C33" s="232"/>
      <c r="D33" s="233"/>
      <c r="E33" s="232"/>
      <c r="F33" s="117"/>
      <c r="G33" s="117"/>
      <c r="H33" s="117"/>
      <c r="I33" s="117"/>
    </row>
    <row r="34" spans="1:9" ht="15.75">
      <c r="A34" s="117"/>
      <c r="B34" s="232"/>
      <c r="C34" s="232"/>
      <c r="D34" s="233"/>
      <c r="E34" s="232"/>
      <c r="F34" s="275"/>
      <c r="G34" s="117"/>
      <c r="H34" s="117"/>
      <c r="I34" s="117"/>
    </row>
    <row r="35" spans="1:9" ht="15">
      <c r="A35" s="117"/>
      <c r="B35" s="117"/>
      <c r="C35" s="117"/>
      <c r="D35" s="117"/>
      <c r="E35" s="117"/>
      <c r="F35" s="275"/>
      <c r="G35" s="117"/>
      <c r="H35" s="117"/>
      <c r="I35" s="117"/>
    </row>
    <row r="36" spans="1:9" ht="15">
      <c r="A36" s="117"/>
      <c r="B36" s="117"/>
      <c r="C36" s="117"/>
      <c r="D36" s="276"/>
      <c r="E36" s="276"/>
      <c r="F36" s="275"/>
      <c r="G36" s="117"/>
      <c r="H36" s="117"/>
      <c r="I36" s="117"/>
    </row>
    <row r="37" spans="1:9" ht="15">
      <c r="A37" s="117"/>
      <c r="B37" s="117"/>
      <c r="C37" s="117"/>
      <c r="D37" s="276"/>
      <c r="E37" s="276"/>
      <c r="F37" s="275"/>
      <c r="G37" s="117"/>
      <c r="H37" s="117"/>
      <c r="I37" s="117"/>
    </row>
    <row r="38" spans="1:9" ht="15">
      <c r="A38" s="117"/>
      <c r="B38" s="117"/>
      <c r="C38" s="117"/>
      <c r="D38" s="117"/>
      <c r="E38" s="117"/>
      <c r="F38" s="117"/>
      <c r="G38" s="117"/>
      <c r="H38" s="117"/>
      <c r="I38" s="117"/>
    </row>
    <row r="40" spans="4:6" ht="15">
      <c r="D40" s="277"/>
      <c r="E40" s="277"/>
      <c r="F40" s="278"/>
    </row>
    <row r="41" spans="4:6" ht="15">
      <c r="D41" s="277"/>
      <c r="E41" s="277"/>
      <c r="F41" s="278"/>
    </row>
    <row r="42" spans="4:6" ht="15.75">
      <c r="D42" s="280"/>
      <c r="E42" s="281"/>
      <c r="F42" s="278"/>
    </row>
    <row r="43" spans="4:6" ht="15">
      <c r="D43" s="277"/>
      <c r="E43" s="277"/>
      <c r="F43" s="278"/>
    </row>
    <row r="44" spans="4:6" ht="15">
      <c r="D44" s="279"/>
      <c r="E44" s="279"/>
      <c r="F44" s="278"/>
    </row>
    <row r="45" spans="4:6" ht="15">
      <c r="D45" s="277"/>
      <c r="E45" s="277"/>
      <c r="F45" s="277"/>
    </row>
    <row r="46" spans="4:6" ht="15">
      <c r="D46" s="279"/>
      <c r="E46" s="279"/>
      <c r="F46" s="279"/>
    </row>
    <row r="47" spans="4:6" ht="15.75">
      <c r="D47" s="281"/>
      <c r="E47" s="281"/>
      <c r="F47" s="279"/>
    </row>
    <row r="48" spans="4:6" ht="15">
      <c r="D48" s="279"/>
      <c r="E48" s="282"/>
      <c r="F48" s="279"/>
    </row>
    <row r="49" spans="4:6" ht="15">
      <c r="D49" s="279"/>
      <c r="E49" s="279"/>
      <c r="F49" s="279"/>
    </row>
    <row r="50" spans="4:6" ht="15">
      <c r="D50" s="279"/>
      <c r="E50" s="279"/>
      <c r="F50" s="279"/>
    </row>
    <row r="51" spans="4:6" ht="15">
      <c r="D51" s="279"/>
      <c r="E51" s="279"/>
      <c r="F51" s="279"/>
    </row>
  </sheetData>
  <sheetProtection/>
  <mergeCells count="13">
    <mergeCell ref="A1:I1"/>
    <mergeCell ref="A2:I2"/>
    <mergeCell ref="A3:I3"/>
    <mergeCell ref="A4:I4"/>
    <mergeCell ref="D6:E6"/>
    <mergeCell ref="F5:H5"/>
    <mergeCell ref="F6:H6"/>
    <mergeCell ref="I7:I8"/>
    <mergeCell ref="F7:F8"/>
    <mergeCell ref="G7:G8"/>
    <mergeCell ref="H7:H8"/>
    <mergeCell ref="B5:E5"/>
    <mergeCell ref="B6:C6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portrait" paperSize="9" scale="85" r:id="rId1"/>
  <ignoredErrors>
    <ignoredError sqref="B17:E17 B9:E9 H9:I26 F9:G9 F17:G17" formulaRange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dimension ref="A1:I51"/>
  <sheetViews>
    <sheetView zoomScale="90" zoomScaleNormal="90" zoomScalePageLayoutView="0" workbookViewId="0" topLeftCell="A2">
      <selection activeCell="A2" sqref="A2:I2"/>
    </sheetView>
  </sheetViews>
  <sheetFormatPr defaultColWidth="9.140625" defaultRowHeight="12.75"/>
  <cols>
    <col min="1" max="1" width="28.140625" style="273" customWidth="1"/>
    <col min="2" max="4" width="11.28125" style="273" customWidth="1"/>
    <col min="5" max="5" width="12.00390625" style="273" customWidth="1"/>
    <col min="6" max="6" width="10.28125" style="273" customWidth="1"/>
    <col min="7" max="7" width="9.421875" style="273" customWidth="1"/>
    <col min="8" max="8" width="10.28125" style="273" customWidth="1"/>
    <col min="9" max="9" width="16.421875" style="273" customWidth="1"/>
    <col min="10" max="16384" width="9.140625" style="2" customWidth="1"/>
  </cols>
  <sheetData>
    <row r="1" spans="1:9" ht="18" customHeight="1">
      <c r="A1" s="538" t="s">
        <v>42</v>
      </c>
      <c r="B1" s="538"/>
      <c r="C1" s="538"/>
      <c r="D1" s="538"/>
      <c r="E1" s="538"/>
      <c r="F1" s="538"/>
      <c r="G1" s="538"/>
      <c r="H1" s="538"/>
      <c r="I1" s="538"/>
    </row>
    <row r="2" spans="1:9" ht="18" customHeight="1">
      <c r="A2" s="539" t="s">
        <v>234</v>
      </c>
      <c r="B2" s="539"/>
      <c r="C2" s="539"/>
      <c r="D2" s="539"/>
      <c r="E2" s="539"/>
      <c r="F2" s="539"/>
      <c r="G2" s="539"/>
      <c r="H2" s="539"/>
      <c r="I2" s="539"/>
    </row>
    <row r="3" spans="1:9" ht="18" customHeight="1">
      <c r="A3" s="521" t="s">
        <v>170</v>
      </c>
      <c r="B3" s="521"/>
      <c r="C3" s="521"/>
      <c r="D3" s="521"/>
      <c r="E3" s="521"/>
      <c r="F3" s="521"/>
      <c r="G3" s="521"/>
      <c r="H3" s="521"/>
      <c r="I3" s="521"/>
    </row>
    <row r="4" spans="1:9" ht="17.25" customHeight="1">
      <c r="A4" s="540">
        <v>41244</v>
      </c>
      <c r="B4" s="540"/>
      <c r="C4" s="540"/>
      <c r="D4" s="540"/>
      <c r="E4" s="540"/>
      <c r="F4" s="540"/>
      <c r="G4" s="540"/>
      <c r="H4" s="540"/>
      <c r="I4" s="540"/>
    </row>
    <row r="5" spans="1:9" ht="19.5" customHeight="1">
      <c r="A5" s="359"/>
      <c r="B5" s="518" t="s">
        <v>51</v>
      </c>
      <c r="C5" s="518"/>
      <c r="D5" s="518"/>
      <c r="E5" s="518"/>
      <c r="F5" s="529" t="s">
        <v>52</v>
      </c>
      <c r="G5" s="530"/>
      <c r="H5" s="531"/>
      <c r="I5" s="339"/>
    </row>
    <row r="6" spans="1:9" ht="19.5" customHeight="1">
      <c r="A6" s="356" t="s">
        <v>175</v>
      </c>
      <c r="B6" s="518" t="s">
        <v>203</v>
      </c>
      <c r="C6" s="518"/>
      <c r="D6" s="518" t="s">
        <v>53</v>
      </c>
      <c r="E6" s="518"/>
      <c r="F6" s="532" t="s">
        <v>176</v>
      </c>
      <c r="G6" s="533"/>
      <c r="H6" s="534"/>
      <c r="I6" s="357" t="s">
        <v>130</v>
      </c>
    </row>
    <row r="7" spans="1:9" ht="19.5" customHeight="1">
      <c r="A7" s="356" t="s">
        <v>99</v>
      </c>
      <c r="B7" s="296" t="s">
        <v>54</v>
      </c>
      <c r="C7" s="296" t="s">
        <v>55</v>
      </c>
      <c r="D7" s="296" t="s">
        <v>54</v>
      </c>
      <c r="E7" s="296" t="s">
        <v>55</v>
      </c>
      <c r="F7" s="537" t="s">
        <v>23</v>
      </c>
      <c r="G7" s="537" t="s">
        <v>26</v>
      </c>
      <c r="H7" s="537" t="s">
        <v>2</v>
      </c>
      <c r="I7" s="535" t="s">
        <v>56</v>
      </c>
    </row>
    <row r="8" spans="1:9" ht="19.5" customHeight="1">
      <c r="A8" s="360"/>
      <c r="B8" s="296" t="s">
        <v>57</v>
      </c>
      <c r="C8" s="317" t="s">
        <v>50</v>
      </c>
      <c r="D8" s="296" t="s">
        <v>57</v>
      </c>
      <c r="E8" s="317" t="s">
        <v>50</v>
      </c>
      <c r="F8" s="525"/>
      <c r="G8" s="525"/>
      <c r="H8" s="525"/>
      <c r="I8" s="536"/>
    </row>
    <row r="9" spans="1:9" ht="22.5" customHeight="1">
      <c r="A9" s="340" t="s">
        <v>43</v>
      </c>
      <c r="B9" s="318">
        <f aca="true" t="shared" si="0" ref="B9:H9">SUM(B10:B13)</f>
        <v>185555</v>
      </c>
      <c r="C9" s="318">
        <f t="shared" si="0"/>
        <v>662268</v>
      </c>
      <c r="D9" s="318">
        <f t="shared" si="0"/>
        <v>1028425</v>
      </c>
      <c r="E9" s="318">
        <f t="shared" si="0"/>
        <v>3169506</v>
      </c>
      <c r="F9" s="318">
        <f t="shared" si="0"/>
        <v>26644</v>
      </c>
      <c r="G9" s="318">
        <f t="shared" si="0"/>
        <v>300</v>
      </c>
      <c r="H9" s="318">
        <f t="shared" si="0"/>
        <v>26944</v>
      </c>
      <c r="I9" s="341">
        <f aca="true" t="shared" si="1" ref="I9:I27">(H9/D9)*1000</f>
        <v>26.199285314923305</v>
      </c>
    </row>
    <row r="10" spans="1:9" ht="22.5" customHeight="1">
      <c r="A10" s="361" t="s">
        <v>250</v>
      </c>
      <c r="B10" s="319">
        <v>102700</v>
      </c>
      <c r="C10" s="320">
        <v>359449</v>
      </c>
      <c r="D10" s="321">
        <v>518082</v>
      </c>
      <c r="E10" s="342">
        <v>1554246</v>
      </c>
      <c r="F10" s="271">
        <v>13792</v>
      </c>
      <c r="G10" s="271"/>
      <c r="H10" s="343">
        <f aca="true" t="shared" si="2" ref="H10:H16">F10+G10</f>
        <v>13792</v>
      </c>
      <c r="I10" s="344">
        <f t="shared" si="1"/>
        <v>26.621268447851882</v>
      </c>
    </row>
    <row r="11" spans="1:9" ht="27.75" customHeight="1">
      <c r="A11" s="362" t="s">
        <v>251</v>
      </c>
      <c r="B11" s="319">
        <v>25650</v>
      </c>
      <c r="C11" s="320">
        <v>102600</v>
      </c>
      <c r="D11" s="321">
        <v>168463</v>
      </c>
      <c r="E11" s="345">
        <v>589620</v>
      </c>
      <c r="F11" s="271">
        <v>6231</v>
      </c>
      <c r="G11" s="271"/>
      <c r="H11" s="343">
        <f t="shared" si="2"/>
        <v>6231</v>
      </c>
      <c r="I11" s="344">
        <f t="shared" si="1"/>
        <v>36.98735033805642</v>
      </c>
    </row>
    <row r="12" spans="1:9" ht="27.75" customHeight="1">
      <c r="A12" s="362" t="s">
        <v>289</v>
      </c>
      <c r="B12" s="319">
        <v>43680</v>
      </c>
      <c r="C12" s="320">
        <v>152881</v>
      </c>
      <c r="D12" s="321">
        <v>304013</v>
      </c>
      <c r="E12" s="345">
        <v>912039</v>
      </c>
      <c r="F12" s="271">
        <v>5942</v>
      </c>
      <c r="G12" s="271">
        <v>195</v>
      </c>
      <c r="H12" s="343">
        <f t="shared" si="2"/>
        <v>6137</v>
      </c>
      <c r="I12" s="344">
        <f t="shared" si="1"/>
        <v>20.186636755665052</v>
      </c>
    </row>
    <row r="13" spans="1:9" ht="30.75" customHeight="1">
      <c r="A13" s="362" t="s">
        <v>252</v>
      </c>
      <c r="B13" s="319">
        <v>13525</v>
      </c>
      <c r="C13" s="320">
        <v>47338</v>
      </c>
      <c r="D13" s="322">
        <v>37867</v>
      </c>
      <c r="E13" s="345">
        <v>113601</v>
      </c>
      <c r="F13" s="271">
        <v>679</v>
      </c>
      <c r="G13" s="272">
        <v>105</v>
      </c>
      <c r="H13" s="343">
        <f t="shared" si="2"/>
        <v>784</v>
      </c>
      <c r="I13" s="344">
        <f t="shared" si="1"/>
        <v>20.704043098212164</v>
      </c>
    </row>
    <row r="14" spans="1:9" ht="22.5" customHeight="1">
      <c r="A14" s="340" t="s">
        <v>44</v>
      </c>
      <c r="B14" s="323">
        <v>41358</v>
      </c>
      <c r="C14" s="323">
        <v>137787</v>
      </c>
      <c r="D14" s="324">
        <v>450128</v>
      </c>
      <c r="E14" s="324">
        <v>1205211</v>
      </c>
      <c r="F14" s="346">
        <v>2789</v>
      </c>
      <c r="G14" s="318">
        <v>9713</v>
      </c>
      <c r="H14" s="347">
        <f t="shared" si="2"/>
        <v>12502</v>
      </c>
      <c r="I14" s="341">
        <f t="shared" si="1"/>
        <v>27.774321970639463</v>
      </c>
    </row>
    <row r="15" spans="1:9" ht="22.5" customHeight="1">
      <c r="A15" s="340" t="s">
        <v>45</v>
      </c>
      <c r="B15" s="323">
        <v>17525</v>
      </c>
      <c r="C15" s="323">
        <v>60097</v>
      </c>
      <c r="D15" s="324">
        <v>175137</v>
      </c>
      <c r="E15" s="324">
        <v>475873</v>
      </c>
      <c r="F15" s="346">
        <v>5356.6</v>
      </c>
      <c r="G15" s="318">
        <v>0</v>
      </c>
      <c r="H15" s="347">
        <f t="shared" si="2"/>
        <v>5356.6</v>
      </c>
      <c r="I15" s="341">
        <f t="shared" si="1"/>
        <v>30.585199015627765</v>
      </c>
    </row>
    <row r="16" spans="1:9" ht="22.5" customHeight="1">
      <c r="A16" s="340" t="s">
        <v>72</v>
      </c>
      <c r="B16" s="323">
        <v>16873</v>
      </c>
      <c r="C16" s="323">
        <v>64800</v>
      </c>
      <c r="D16" s="324">
        <v>67177</v>
      </c>
      <c r="E16" s="324">
        <v>215200</v>
      </c>
      <c r="F16" s="346">
        <v>1580</v>
      </c>
      <c r="G16" s="318">
        <v>0</v>
      </c>
      <c r="H16" s="347">
        <f t="shared" si="2"/>
        <v>1580</v>
      </c>
      <c r="I16" s="341">
        <f t="shared" si="1"/>
        <v>23.519954746416186</v>
      </c>
    </row>
    <row r="17" spans="1:9" ht="22.5" customHeight="1">
      <c r="A17" s="340" t="s">
        <v>46</v>
      </c>
      <c r="B17" s="323">
        <f aca="true" t="shared" si="3" ref="B17:H17">SUM(B18:B20)</f>
        <v>8330</v>
      </c>
      <c r="C17" s="323">
        <f t="shared" si="3"/>
        <v>26743</v>
      </c>
      <c r="D17" s="323">
        <f t="shared" si="3"/>
        <v>138213</v>
      </c>
      <c r="E17" s="323">
        <f t="shared" si="3"/>
        <v>320014</v>
      </c>
      <c r="F17" s="323">
        <f t="shared" si="3"/>
        <v>1336.5</v>
      </c>
      <c r="G17" s="323">
        <f t="shared" si="3"/>
        <v>813.1</v>
      </c>
      <c r="H17" s="323">
        <f t="shared" si="3"/>
        <v>2149.6</v>
      </c>
      <c r="I17" s="341">
        <f t="shared" si="1"/>
        <v>15.552806175974764</v>
      </c>
    </row>
    <row r="18" spans="1:9" ht="22.5" customHeight="1">
      <c r="A18" s="361" t="s">
        <v>235</v>
      </c>
      <c r="B18" s="319">
        <v>2183</v>
      </c>
      <c r="C18" s="319">
        <v>10120</v>
      </c>
      <c r="D18" s="319">
        <v>12918</v>
      </c>
      <c r="E18" s="322">
        <v>71046</v>
      </c>
      <c r="F18" s="272">
        <v>527.7</v>
      </c>
      <c r="G18" s="271">
        <v>0</v>
      </c>
      <c r="H18" s="352">
        <f>SUM(F18:G18)</f>
        <v>527.7</v>
      </c>
      <c r="I18" s="344">
        <f t="shared" si="1"/>
        <v>40.84997677659081</v>
      </c>
    </row>
    <row r="19" spans="1:9" ht="22.5" customHeight="1">
      <c r="A19" s="362" t="s">
        <v>236</v>
      </c>
      <c r="B19" s="319">
        <v>2265</v>
      </c>
      <c r="C19" s="319">
        <v>7757</v>
      </c>
      <c r="D19" s="319">
        <v>100861</v>
      </c>
      <c r="E19" s="322">
        <v>196679</v>
      </c>
      <c r="F19" s="272">
        <v>808.8</v>
      </c>
      <c r="G19" s="271">
        <v>0</v>
      </c>
      <c r="H19" s="352">
        <f>SUM(F19:G19)</f>
        <v>808.8</v>
      </c>
      <c r="I19" s="344">
        <f t="shared" si="1"/>
        <v>8.018956782106066</v>
      </c>
    </row>
    <row r="20" spans="1:9" ht="22.5" customHeight="1">
      <c r="A20" s="362" t="s">
        <v>237</v>
      </c>
      <c r="B20" s="319">
        <v>3882</v>
      </c>
      <c r="C20" s="319">
        <v>8866</v>
      </c>
      <c r="D20" s="319">
        <v>24434</v>
      </c>
      <c r="E20" s="322">
        <v>52289</v>
      </c>
      <c r="F20" s="272">
        <v>0</v>
      </c>
      <c r="G20" s="271">
        <v>813.1</v>
      </c>
      <c r="H20" s="352">
        <f>SUM(F20:G20)</f>
        <v>813.1</v>
      </c>
      <c r="I20" s="344">
        <f t="shared" si="1"/>
        <v>33.27740034378325</v>
      </c>
    </row>
    <row r="21" spans="1:9" ht="22.5" customHeight="1">
      <c r="A21" s="340" t="s">
        <v>47</v>
      </c>
      <c r="B21" s="323">
        <v>5714</v>
      </c>
      <c r="C21" s="323">
        <v>8834</v>
      </c>
      <c r="D21" s="324">
        <v>125667</v>
      </c>
      <c r="E21" s="324">
        <v>194281</v>
      </c>
      <c r="F21" s="346">
        <v>0</v>
      </c>
      <c r="G21" s="318">
        <v>1367</v>
      </c>
      <c r="H21" s="347">
        <f aca="true" t="shared" si="4" ref="H21:H26">F21+G21</f>
        <v>1367</v>
      </c>
      <c r="I21" s="341">
        <f t="shared" si="1"/>
        <v>10.877955230887983</v>
      </c>
    </row>
    <row r="22" spans="1:9" ht="22.5" customHeight="1">
      <c r="A22" s="340" t="s">
        <v>73</v>
      </c>
      <c r="B22" s="318">
        <v>1747</v>
      </c>
      <c r="C22" s="318">
        <v>4050</v>
      </c>
      <c r="D22" s="318">
        <v>21028</v>
      </c>
      <c r="E22" s="318">
        <v>48262</v>
      </c>
      <c r="F22" s="346">
        <v>2.5</v>
      </c>
      <c r="G22" s="318">
        <v>121.6</v>
      </c>
      <c r="H22" s="347">
        <f t="shared" si="4"/>
        <v>124.1</v>
      </c>
      <c r="I22" s="341">
        <f t="shared" si="1"/>
        <v>5.901654936275442</v>
      </c>
    </row>
    <row r="23" spans="1:9" ht="22.5" customHeight="1">
      <c r="A23" s="340" t="s">
        <v>117</v>
      </c>
      <c r="B23" s="318">
        <v>1707</v>
      </c>
      <c r="C23" s="318">
        <v>7182</v>
      </c>
      <c r="D23" s="318">
        <v>6320</v>
      </c>
      <c r="E23" s="318">
        <v>35558</v>
      </c>
      <c r="F23" s="346">
        <v>247.4</v>
      </c>
      <c r="G23" s="318">
        <v>0</v>
      </c>
      <c r="H23" s="347">
        <f t="shared" si="4"/>
        <v>247.4</v>
      </c>
      <c r="I23" s="341">
        <f t="shared" si="1"/>
        <v>39.14556962025317</v>
      </c>
    </row>
    <row r="24" spans="1:9" ht="22.5" customHeight="1">
      <c r="A24" s="340" t="s">
        <v>74</v>
      </c>
      <c r="B24" s="318">
        <v>140</v>
      </c>
      <c r="C24" s="318">
        <v>312</v>
      </c>
      <c r="D24" s="318">
        <v>10249</v>
      </c>
      <c r="E24" s="318">
        <v>22855</v>
      </c>
      <c r="F24" s="346">
        <v>0</v>
      </c>
      <c r="G24" s="318">
        <v>167</v>
      </c>
      <c r="H24" s="347">
        <f t="shared" si="4"/>
        <v>167</v>
      </c>
      <c r="I24" s="341">
        <f t="shared" si="1"/>
        <v>16.294272611962143</v>
      </c>
    </row>
    <row r="25" spans="1:9" ht="22.5" customHeight="1">
      <c r="A25" s="340" t="s">
        <v>75</v>
      </c>
      <c r="B25" s="318">
        <v>7</v>
      </c>
      <c r="C25" s="318">
        <v>15</v>
      </c>
      <c r="D25" s="318">
        <v>13225</v>
      </c>
      <c r="E25" s="318">
        <v>27773</v>
      </c>
      <c r="F25" s="346">
        <v>262.2</v>
      </c>
      <c r="G25" s="318">
        <v>0</v>
      </c>
      <c r="H25" s="347">
        <f t="shared" si="4"/>
        <v>262.2</v>
      </c>
      <c r="I25" s="341">
        <f t="shared" si="1"/>
        <v>19.82608695652174</v>
      </c>
    </row>
    <row r="26" spans="1:9" ht="22.5" customHeight="1">
      <c r="A26" s="348" t="s">
        <v>48</v>
      </c>
      <c r="B26" s="318">
        <v>663</v>
      </c>
      <c r="C26" s="318">
        <v>1459</v>
      </c>
      <c r="D26" s="318">
        <v>14169</v>
      </c>
      <c r="E26" s="318">
        <v>31172</v>
      </c>
      <c r="F26" s="346">
        <v>125.8</v>
      </c>
      <c r="G26" s="318">
        <v>0.4</v>
      </c>
      <c r="H26" s="347">
        <f t="shared" si="4"/>
        <v>126.2</v>
      </c>
      <c r="I26" s="341">
        <f t="shared" si="1"/>
        <v>8.906768296986378</v>
      </c>
    </row>
    <row r="27" spans="1:9" ht="22.5" customHeight="1">
      <c r="A27" s="358" t="s">
        <v>49</v>
      </c>
      <c r="B27" s="349">
        <f aca="true" t="shared" si="5" ref="B27:H27">B9+B14+B15+B16+B17+B21+B22+B23+B24+B25+B26</f>
        <v>279619</v>
      </c>
      <c r="C27" s="349">
        <f t="shared" si="5"/>
        <v>973547</v>
      </c>
      <c r="D27" s="349">
        <f t="shared" si="5"/>
        <v>2049738</v>
      </c>
      <c r="E27" s="349">
        <f t="shared" si="5"/>
        <v>5745705</v>
      </c>
      <c r="F27" s="349">
        <f t="shared" si="5"/>
        <v>38344</v>
      </c>
      <c r="G27" s="349">
        <f t="shared" si="5"/>
        <v>12482.1</v>
      </c>
      <c r="H27" s="349">
        <f t="shared" si="5"/>
        <v>50826.09999999999</v>
      </c>
      <c r="I27" s="363">
        <f t="shared" si="1"/>
        <v>24.796388611617676</v>
      </c>
    </row>
    <row r="28" spans="1:8" ht="15">
      <c r="A28" s="108" t="s">
        <v>167</v>
      </c>
      <c r="H28" s="274"/>
    </row>
    <row r="29" spans="1:9" ht="15.75">
      <c r="A29"/>
      <c r="B29"/>
      <c r="C29"/>
      <c r="D29"/>
      <c r="E29"/>
      <c r="F29"/>
      <c r="G29"/>
      <c r="H29"/>
      <c r="I29" s="231"/>
    </row>
    <row r="30" spans="1:9" ht="15">
      <c r="A30"/>
      <c r="B30"/>
      <c r="C30"/>
      <c r="D30"/>
      <c r="E30"/>
      <c r="F30"/>
      <c r="G30"/>
      <c r="H30"/>
      <c r="I30" s="117"/>
    </row>
    <row r="31" spans="1:9" ht="15.75">
      <c r="A31"/>
      <c r="B31"/>
      <c r="C31"/>
      <c r="D31"/>
      <c r="E31"/>
      <c r="F31"/>
      <c r="G31"/>
      <c r="H31"/>
      <c r="I31" s="232"/>
    </row>
    <row r="32" spans="1:9" ht="15.75">
      <c r="A32" s="117"/>
      <c r="B32" s="232"/>
      <c r="C32" s="232"/>
      <c r="D32" s="233"/>
      <c r="E32" s="232"/>
      <c r="F32" s="117"/>
      <c r="G32" s="117"/>
      <c r="H32" s="117"/>
      <c r="I32" s="117"/>
    </row>
    <row r="33" spans="1:9" ht="15.75">
      <c r="A33" s="117"/>
      <c r="B33" s="232"/>
      <c r="C33" s="232"/>
      <c r="D33" s="233"/>
      <c r="E33" s="232"/>
      <c r="F33" s="117"/>
      <c r="G33" s="117"/>
      <c r="H33" s="117"/>
      <c r="I33" s="117"/>
    </row>
    <row r="34" spans="1:9" ht="15.75">
      <c r="A34" s="117"/>
      <c r="B34" s="232"/>
      <c r="C34" s="232"/>
      <c r="D34" s="233"/>
      <c r="E34" s="232"/>
      <c r="F34" s="275"/>
      <c r="G34" s="117"/>
      <c r="H34" s="117"/>
      <c r="I34" s="117"/>
    </row>
    <row r="35" spans="1:9" ht="15">
      <c r="A35" s="117"/>
      <c r="B35" s="117"/>
      <c r="C35" s="117"/>
      <c r="D35" s="117"/>
      <c r="E35" s="117"/>
      <c r="F35" s="275"/>
      <c r="G35" s="117"/>
      <c r="H35" s="117"/>
      <c r="I35" s="117"/>
    </row>
    <row r="36" spans="1:9" ht="15">
      <c r="A36" s="117"/>
      <c r="B36" s="117"/>
      <c r="C36" s="117"/>
      <c r="D36" s="276"/>
      <c r="E36" s="276"/>
      <c r="F36" s="275"/>
      <c r="G36" s="117"/>
      <c r="H36" s="117"/>
      <c r="I36" s="117"/>
    </row>
    <row r="37" spans="1:9" ht="15">
      <c r="A37" s="117"/>
      <c r="B37" s="117"/>
      <c r="C37" s="117"/>
      <c r="D37" s="276"/>
      <c r="E37" s="276"/>
      <c r="F37" s="275"/>
      <c r="G37" s="117"/>
      <c r="H37" s="117"/>
      <c r="I37" s="117"/>
    </row>
    <row r="38" spans="1:9" ht="15">
      <c r="A38" s="117"/>
      <c r="B38" s="117"/>
      <c r="C38" s="117"/>
      <c r="D38" s="117"/>
      <c r="E38" s="117"/>
      <c r="F38" s="117"/>
      <c r="G38" s="117"/>
      <c r="H38" s="117"/>
      <c r="I38" s="117"/>
    </row>
    <row r="40" spans="4:6" ht="15">
      <c r="D40" s="277"/>
      <c r="E40" s="277"/>
      <c r="F40" s="278"/>
    </row>
    <row r="41" spans="4:6" ht="15">
      <c r="D41" s="277"/>
      <c r="E41" s="277"/>
      <c r="F41" s="278"/>
    </row>
    <row r="42" spans="4:6" ht="15.75">
      <c r="D42" s="280"/>
      <c r="E42" s="281"/>
      <c r="F42" s="278"/>
    </row>
    <row r="43" spans="4:6" ht="15">
      <c r="D43" s="277"/>
      <c r="E43" s="277"/>
      <c r="F43" s="278"/>
    </row>
    <row r="44" spans="4:6" ht="15">
      <c r="D44" s="279"/>
      <c r="E44" s="279"/>
      <c r="F44" s="278"/>
    </row>
    <row r="45" spans="4:6" ht="15">
      <c r="D45" s="277"/>
      <c r="E45" s="277"/>
      <c r="F45" s="277"/>
    </row>
    <row r="46" spans="4:6" ht="15">
      <c r="D46" s="279"/>
      <c r="E46" s="279"/>
      <c r="F46" s="279"/>
    </row>
    <row r="47" spans="4:6" ht="15.75">
      <c r="D47" s="281"/>
      <c r="E47" s="281"/>
      <c r="F47" s="279"/>
    </row>
    <row r="48" spans="4:6" ht="15">
      <c r="D48" s="279"/>
      <c r="E48" s="282"/>
      <c r="F48" s="279"/>
    </row>
    <row r="49" spans="4:6" ht="15">
      <c r="D49" s="279"/>
      <c r="E49" s="279"/>
      <c r="F49" s="279"/>
    </row>
    <row r="50" spans="4:6" ht="15">
      <c r="D50" s="279"/>
      <c r="E50" s="279"/>
      <c r="F50" s="279"/>
    </row>
    <row r="51" spans="4:6" ht="15">
      <c r="D51" s="279"/>
      <c r="E51" s="279"/>
      <c r="F51" s="279"/>
    </row>
  </sheetData>
  <sheetProtection/>
  <mergeCells count="13">
    <mergeCell ref="I7:I8"/>
    <mergeCell ref="F7:F8"/>
    <mergeCell ref="G7:G8"/>
    <mergeCell ref="H7:H8"/>
    <mergeCell ref="B5:E5"/>
    <mergeCell ref="B6:C6"/>
    <mergeCell ref="A1:I1"/>
    <mergeCell ref="A2:I2"/>
    <mergeCell ref="A3:I3"/>
    <mergeCell ref="A4:I4"/>
    <mergeCell ref="D6:E6"/>
    <mergeCell ref="F5:H5"/>
    <mergeCell ref="F6:H6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portrait" paperSize="9" scale="85" r:id="rId1"/>
  <ignoredErrors>
    <ignoredError sqref="B9:I27" formulaRange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dimension ref="A1:L76"/>
  <sheetViews>
    <sheetView zoomScale="95" zoomScaleNormal="95" zoomScaleSheetLayoutView="90" zoomScalePageLayoutView="0" workbookViewId="0" topLeftCell="A1">
      <selection activeCell="A4" sqref="A4:K4"/>
    </sheetView>
  </sheetViews>
  <sheetFormatPr defaultColWidth="9.140625" defaultRowHeight="12.75"/>
  <cols>
    <col min="1" max="1" width="17.28125" style="32" customWidth="1"/>
    <col min="2" max="2" width="12.140625" style="32" customWidth="1"/>
    <col min="3" max="3" width="9.28125" style="32" customWidth="1"/>
    <col min="4" max="4" width="12.140625" style="32" customWidth="1"/>
    <col min="5" max="5" width="9.7109375" style="32" customWidth="1"/>
    <col min="6" max="6" width="12.140625" style="32" customWidth="1"/>
    <col min="7" max="7" width="9.57421875" style="32" customWidth="1"/>
    <col min="8" max="8" width="12.140625" style="32" customWidth="1"/>
    <col min="9" max="9" width="9.57421875" style="32" customWidth="1"/>
    <col min="10" max="10" width="12.140625" style="32" customWidth="1"/>
    <col min="11" max="11" width="10.57421875" style="32" customWidth="1"/>
    <col min="12" max="12" width="15.140625" style="32" bestFit="1" customWidth="1"/>
    <col min="13" max="16384" width="9.140625" style="32" customWidth="1"/>
  </cols>
  <sheetData>
    <row r="1" spans="1:11" ht="15" customHeight="1">
      <c r="A1" s="543" t="s">
        <v>124</v>
      </c>
      <c r="B1" s="543"/>
      <c r="C1" s="543"/>
      <c r="D1" s="543"/>
      <c r="E1" s="543"/>
      <c r="F1" s="543"/>
      <c r="G1" s="543"/>
      <c r="H1" s="543"/>
      <c r="I1" s="543"/>
      <c r="J1" s="543"/>
      <c r="K1" s="543"/>
    </row>
    <row r="2" spans="1:11" ht="15" customHeight="1">
      <c r="A2" s="544" t="s">
        <v>125</v>
      </c>
      <c r="B2" s="544"/>
      <c r="C2" s="544"/>
      <c r="D2" s="544"/>
      <c r="E2" s="544"/>
      <c r="F2" s="544"/>
      <c r="G2" s="544"/>
      <c r="H2" s="544"/>
      <c r="I2" s="544"/>
      <c r="J2" s="544"/>
      <c r="K2" s="544"/>
    </row>
    <row r="3" spans="1:11" ht="15" customHeight="1">
      <c r="A3" s="549" t="s">
        <v>126</v>
      </c>
      <c r="B3" s="549"/>
      <c r="C3" s="549"/>
      <c r="D3" s="549"/>
      <c r="E3" s="549"/>
      <c r="F3" s="549"/>
      <c r="G3" s="549"/>
      <c r="H3" s="549"/>
      <c r="I3" s="549"/>
      <c r="J3" s="549"/>
      <c r="K3" s="549"/>
    </row>
    <row r="4" spans="1:11" ht="15" customHeight="1">
      <c r="A4" s="545" t="s">
        <v>86</v>
      </c>
      <c r="B4" s="545"/>
      <c r="C4" s="545"/>
      <c r="D4" s="545"/>
      <c r="E4" s="545"/>
      <c r="F4" s="545"/>
      <c r="G4" s="545"/>
      <c r="H4" s="545"/>
      <c r="I4" s="545"/>
      <c r="J4" s="545"/>
      <c r="K4" s="545"/>
    </row>
    <row r="5" spans="1:11" ht="12" customHeight="1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</row>
    <row r="6" spans="1:11" ht="20.25" customHeight="1">
      <c r="A6" s="546" t="s">
        <v>87</v>
      </c>
      <c r="B6" s="547"/>
      <c r="C6" s="547"/>
      <c r="D6" s="547"/>
      <c r="E6" s="547"/>
      <c r="F6" s="547"/>
      <c r="G6" s="547"/>
      <c r="H6" s="547"/>
      <c r="I6" s="547"/>
      <c r="J6" s="547"/>
      <c r="K6" s="548"/>
    </row>
    <row r="7" spans="1:11" ht="15" customHeight="1">
      <c r="A7" s="518" t="s">
        <v>88</v>
      </c>
      <c r="B7" s="542" t="s">
        <v>345</v>
      </c>
      <c r="C7" s="542"/>
      <c r="D7" s="542" t="s">
        <v>295</v>
      </c>
      <c r="E7" s="542"/>
      <c r="F7" s="377" t="s">
        <v>233</v>
      </c>
      <c r="G7" s="377"/>
      <c r="H7" s="377" t="s">
        <v>225</v>
      </c>
      <c r="I7" s="377"/>
      <c r="J7" s="378" t="s">
        <v>216</v>
      </c>
      <c r="K7" s="379"/>
    </row>
    <row r="8" spans="1:11" ht="15" customHeight="1">
      <c r="A8" s="518"/>
      <c r="B8" s="114" t="s">
        <v>127</v>
      </c>
      <c r="C8" s="143" t="s">
        <v>89</v>
      </c>
      <c r="D8" s="114" t="s">
        <v>127</v>
      </c>
      <c r="E8" s="143" t="s">
        <v>89</v>
      </c>
      <c r="F8" s="114" t="s">
        <v>127</v>
      </c>
      <c r="G8" s="143" t="s">
        <v>89</v>
      </c>
      <c r="H8" s="114" t="s">
        <v>127</v>
      </c>
      <c r="I8" s="143" t="s">
        <v>89</v>
      </c>
      <c r="J8" s="114" t="s">
        <v>127</v>
      </c>
      <c r="K8" s="143" t="s">
        <v>89</v>
      </c>
    </row>
    <row r="9" spans="1:12" ht="15">
      <c r="A9" s="122" t="s">
        <v>100</v>
      </c>
      <c r="B9" s="123">
        <v>49152</v>
      </c>
      <c r="C9" s="127">
        <f>(B9/B26)*100</f>
        <v>33.71748435956536</v>
      </c>
      <c r="D9" s="123">
        <v>50826</v>
      </c>
      <c r="E9" s="127">
        <f>(D9/D26)*100</f>
        <v>35.02535972214565</v>
      </c>
      <c r="F9" s="123">
        <v>43484</v>
      </c>
      <c r="G9" s="127">
        <f>(F9/F26)*100</f>
        <v>32.866234335555454</v>
      </c>
      <c r="H9" s="123">
        <v>48095</v>
      </c>
      <c r="I9" s="127">
        <f>(H9/H26)*100</f>
        <v>36.16654885623618</v>
      </c>
      <c r="J9" s="123">
        <v>39470</v>
      </c>
      <c r="K9" s="127">
        <f>(J9/J26)*100</f>
        <v>32.10169739656617</v>
      </c>
      <c r="L9" s="50"/>
    </row>
    <row r="10" spans="1:11" ht="15">
      <c r="A10" s="129" t="s">
        <v>201</v>
      </c>
      <c r="B10" s="126">
        <v>27500</v>
      </c>
      <c r="C10" s="127">
        <f>(B10/B26)*100</f>
        <v>18.864559323894195</v>
      </c>
      <c r="D10" s="126">
        <v>22030</v>
      </c>
      <c r="E10" s="127">
        <f>(D10/D26)*100</f>
        <v>15.18137714317217</v>
      </c>
      <c r="F10" s="126">
        <v>22289</v>
      </c>
      <c r="G10" s="127">
        <f>(F10/F26)*100</f>
        <v>16.84655268846462</v>
      </c>
      <c r="H10" s="126">
        <v>19467</v>
      </c>
      <c r="I10" s="127">
        <f>(H10/H26)*100</f>
        <v>14.638823299393902</v>
      </c>
      <c r="J10" s="126">
        <v>17825</v>
      </c>
      <c r="K10" s="127">
        <f>(J10/J26)*100</f>
        <v>14.497409579270126</v>
      </c>
    </row>
    <row r="11" spans="1:11" ht="15">
      <c r="A11" s="125" t="s">
        <v>91</v>
      </c>
      <c r="B11" s="126">
        <v>11667</v>
      </c>
      <c r="C11" s="127">
        <f>(B11/B26)*100</f>
        <v>8.003375041159039</v>
      </c>
      <c r="D11" s="126">
        <v>12730</v>
      </c>
      <c r="E11" s="127">
        <f>(D11/D26)*100</f>
        <v>8.772534318319643</v>
      </c>
      <c r="F11" s="126">
        <v>7287</v>
      </c>
      <c r="G11" s="127">
        <f>(F11/F26)*100</f>
        <v>5.507686726225567</v>
      </c>
      <c r="H11" s="126">
        <v>9129</v>
      </c>
      <c r="I11" s="127">
        <f>(H11/H26)*100</f>
        <v>6.864838850370727</v>
      </c>
      <c r="J11" s="126">
        <v>11380</v>
      </c>
      <c r="K11" s="127">
        <f>(J11/J26)*100</f>
        <v>9.255569201239497</v>
      </c>
    </row>
    <row r="12" spans="1:11" ht="15">
      <c r="A12" s="125" t="s">
        <v>90</v>
      </c>
      <c r="B12" s="126">
        <v>10900</v>
      </c>
      <c r="C12" s="127">
        <f>(B12/B26)*100</f>
        <v>7.477225332016244</v>
      </c>
      <c r="D12" s="126">
        <v>10371</v>
      </c>
      <c r="E12" s="127">
        <f>(D12/D26)*100</f>
        <v>7.146893434037158</v>
      </c>
      <c r="F12" s="126">
        <v>10371</v>
      </c>
      <c r="G12" s="127">
        <f>(F12/F26)*100</f>
        <v>7.8386467733889615</v>
      </c>
      <c r="H12" s="126">
        <v>8523</v>
      </c>
      <c r="I12" s="127">
        <f>(H12/H26)*100</f>
        <v>6.409138078837738</v>
      </c>
      <c r="J12" s="126">
        <v>8098</v>
      </c>
      <c r="K12" s="127">
        <f>(J12/J26)*100</f>
        <v>6.586256537050743</v>
      </c>
    </row>
    <row r="13" spans="1:11" ht="15">
      <c r="A13" s="125" t="s">
        <v>102</v>
      </c>
      <c r="B13" s="126">
        <v>6600</v>
      </c>
      <c r="C13" s="127">
        <f>(B13/B26)*100</f>
        <v>4.527494237734606</v>
      </c>
      <c r="D13" s="126">
        <v>6366</v>
      </c>
      <c r="E13" s="127">
        <f>(D13/D26)*100</f>
        <v>4.386956282044214</v>
      </c>
      <c r="F13" s="126">
        <v>6798</v>
      </c>
      <c r="G13" s="127">
        <f>(F13/F26)*100</f>
        <v>5.1380889755566646</v>
      </c>
      <c r="H13" s="126">
        <v>7500</v>
      </c>
      <c r="I13" s="127">
        <f>(H13/H26)*100</f>
        <v>5.639861033824126</v>
      </c>
      <c r="J13" s="126">
        <v>6931</v>
      </c>
      <c r="K13" s="127">
        <f>(J13/J26)*100</f>
        <v>5.6371133685229315</v>
      </c>
    </row>
    <row r="14" spans="1:11" ht="15">
      <c r="A14" s="125" t="s">
        <v>93</v>
      </c>
      <c r="B14" s="126">
        <v>5192</v>
      </c>
      <c r="C14" s="127">
        <f>(B14/B26)*100</f>
        <v>3.5616288003512233</v>
      </c>
      <c r="D14" s="126">
        <v>5303</v>
      </c>
      <c r="E14" s="127">
        <f>(D14/D26)*100</f>
        <v>3.6544186559347263</v>
      </c>
      <c r="F14" s="126">
        <v>5117</v>
      </c>
      <c r="G14" s="127">
        <f>(F14/F26)*100</f>
        <v>3.8675494686559944</v>
      </c>
      <c r="H14" s="126">
        <v>4728</v>
      </c>
      <c r="I14" s="127">
        <f>(H14/H26)*100</f>
        <v>3.5553683957227293</v>
      </c>
      <c r="J14" s="126">
        <v>4806</v>
      </c>
      <c r="K14" s="127">
        <f>(J14/J26)*100</f>
        <v>3.908810683757208</v>
      </c>
    </row>
    <row r="15" spans="1:11" ht="15">
      <c r="A15" s="125" t="s">
        <v>161</v>
      </c>
      <c r="B15" s="126">
        <v>4200</v>
      </c>
      <c r="C15" s="127">
        <f>(B15/B26)*100</f>
        <v>2.8811326967402042</v>
      </c>
      <c r="D15" s="126">
        <v>4537</v>
      </c>
      <c r="E15" s="127">
        <f>(D15/D26)*100</f>
        <v>3.1265505264898836</v>
      </c>
      <c r="F15" s="126">
        <v>5903</v>
      </c>
      <c r="G15" s="127">
        <f>(F15/F26)*100</f>
        <v>4.46162683476184</v>
      </c>
      <c r="H15" s="126">
        <v>4331</v>
      </c>
      <c r="I15" s="127">
        <f>(H15/H26)*100</f>
        <v>3.256831751665639</v>
      </c>
      <c r="J15" s="126">
        <v>3603</v>
      </c>
      <c r="K15" s="127">
        <f>(J15/J26)*100</f>
        <v>2.9303880344521893</v>
      </c>
    </row>
    <row r="16" spans="1:11" ht="15">
      <c r="A16" s="125" t="s">
        <v>103</v>
      </c>
      <c r="B16" s="126">
        <v>4200</v>
      </c>
      <c r="C16" s="127">
        <f>(B16/B26)*100</f>
        <v>2.8811326967402042</v>
      </c>
      <c r="D16" s="126">
        <v>4450</v>
      </c>
      <c r="E16" s="127">
        <f>(D16/D26)*100</f>
        <v>3.066596835547715</v>
      </c>
      <c r="F16" s="126">
        <v>5373</v>
      </c>
      <c r="G16" s="127">
        <f>(F16/F26)*100</f>
        <v>4.061040315631944</v>
      </c>
      <c r="H16" s="126">
        <v>4069</v>
      </c>
      <c r="I16" s="127">
        <f>(H16/H26)*100</f>
        <v>3.059812606217383</v>
      </c>
      <c r="J16" s="126">
        <v>3286</v>
      </c>
      <c r="K16" s="127">
        <f>(J16/J26)*100</f>
        <v>2.672565939830667</v>
      </c>
    </row>
    <row r="17" spans="1:11" ht="15">
      <c r="A17" s="125" t="s">
        <v>92</v>
      </c>
      <c r="B17" s="126">
        <v>3900</v>
      </c>
      <c r="C17" s="127">
        <f>(B17/B26)*100</f>
        <v>2.6753375041159035</v>
      </c>
      <c r="D17" s="126">
        <v>4327</v>
      </c>
      <c r="E17" s="127">
        <f>(D17/D26)*100</f>
        <v>2.981834720767407</v>
      </c>
      <c r="F17" s="126">
        <v>4563</v>
      </c>
      <c r="G17" s="127">
        <f>(F17/F26)*100</f>
        <v>3.448823182622103</v>
      </c>
      <c r="H17" s="126">
        <v>4001</v>
      </c>
      <c r="I17" s="127">
        <f>(H17/H26)*100</f>
        <v>3.0086778661773774</v>
      </c>
      <c r="J17" s="126">
        <v>4109</v>
      </c>
      <c r="K17" s="127">
        <f>(J17/J26)*100</f>
        <v>3.3419274031540507</v>
      </c>
    </row>
    <row r="18" spans="1:11" ht="15">
      <c r="A18" s="125" t="s">
        <v>294</v>
      </c>
      <c r="B18" s="126">
        <v>3600</v>
      </c>
      <c r="C18" s="127">
        <f>(B18/B26)*100</f>
        <v>2.4695423114916037</v>
      </c>
      <c r="D18" s="126">
        <v>3698</v>
      </c>
      <c r="E18" s="127">
        <f>(D18/D26)*100</f>
        <v>2.5483764264843707</v>
      </c>
      <c r="F18" s="126">
        <v>2817</v>
      </c>
      <c r="G18" s="127">
        <f>(F18/F26)*100</f>
        <v>2.1291551403564464</v>
      </c>
      <c r="H18" s="126">
        <v>3203</v>
      </c>
      <c r="I18" s="127">
        <f>(H18/H26)*100</f>
        <v>2.4085966521784905</v>
      </c>
      <c r="J18" s="126">
        <v>2845</v>
      </c>
      <c r="K18" s="127">
        <f>(J18/J26)*100</f>
        <v>2.3138923003098744</v>
      </c>
    </row>
    <row r="19" spans="1:11" ht="15">
      <c r="A19" s="125" t="s">
        <v>96</v>
      </c>
      <c r="B19" s="126">
        <v>3130</v>
      </c>
      <c r="C19" s="127">
        <f>(B19/B26)*100</f>
        <v>2.1471298430468666</v>
      </c>
      <c r="D19" s="126">
        <v>3703</v>
      </c>
      <c r="E19" s="127">
        <f>(D19/D26)*100</f>
        <v>2.5518220409063344</v>
      </c>
      <c r="F19" s="126">
        <v>3840</v>
      </c>
      <c r="G19" s="127">
        <f>(F19/F26)*100</f>
        <v>2.9023627046392453</v>
      </c>
      <c r="H19" s="126">
        <v>3950</v>
      </c>
      <c r="I19" s="127">
        <f>(H19/H26)*100</f>
        <v>2.9703268111473733</v>
      </c>
      <c r="J19" s="126">
        <v>3835</v>
      </c>
      <c r="K19" s="127">
        <f>(J19/J26)*100</f>
        <v>3.119078021683082</v>
      </c>
    </row>
    <row r="20" spans="1:11" ht="15">
      <c r="A20" s="125" t="s">
        <v>101</v>
      </c>
      <c r="B20" s="126">
        <v>2100</v>
      </c>
      <c r="C20" s="127">
        <f>(B20/B26)*100</f>
        <v>1.4405663483701021</v>
      </c>
      <c r="D20" s="126">
        <v>2041</v>
      </c>
      <c r="E20" s="127">
        <f>(D20/D26)*100</f>
        <v>1.4064998070455925</v>
      </c>
      <c r="F20" s="126">
        <v>1886</v>
      </c>
      <c r="G20" s="127">
        <f>(F20/F26)*100</f>
        <v>1.4254833492056294</v>
      </c>
      <c r="H20" s="126">
        <v>982</v>
      </c>
      <c r="I20" s="127">
        <f>(H20/H26)*100</f>
        <v>0.7384458046953724</v>
      </c>
      <c r="J20" s="126">
        <v>1795</v>
      </c>
      <c r="K20" s="127">
        <f>(J20/J26)*100</f>
        <v>1.4599074443079876</v>
      </c>
    </row>
    <row r="21" spans="1:11" ht="15">
      <c r="A21" s="125" t="s">
        <v>296</v>
      </c>
      <c r="B21" s="126">
        <v>1396</v>
      </c>
      <c r="C21" s="127">
        <f>(B21/B26)*100</f>
        <v>0.9576336296784107</v>
      </c>
      <c r="D21" s="126">
        <v>1618</v>
      </c>
      <c r="E21" s="127">
        <f>(D21/D26)*100</f>
        <v>1.1150008269474612</v>
      </c>
      <c r="F21" s="126">
        <v>1462</v>
      </c>
      <c r="G21" s="127">
        <f>(F21/F26)*100</f>
        <v>1.1050141339017125</v>
      </c>
      <c r="H21" s="126">
        <v>1392</v>
      </c>
      <c r="I21" s="127">
        <f>(H21/H26)*100</f>
        <v>1.046758207877758</v>
      </c>
      <c r="J21" s="126">
        <v>1304</v>
      </c>
      <c r="K21" s="127">
        <f>(J21/J26)*100</f>
        <v>1.0605678592632957</v>
      </c>
    </row>
    <row r="22" spans="1:11" ht="15" customHeight="1">
      <c r="A22" s="125" t="s">
        <v>141</v>
      </c>
      <c r="B22" s="126">
        <v>1500</v>
      </c>
      <c r="C22" s="127">
        <f>(B22/B26)*100</f>
        <v>1.0289759631215014</v>
      </c>
      <c r="D22" s="126">
        <v>1872</v>
      </c>
      <c r="E22" s="127">
        <f>(D22/D26)*100</f>
        <v>1.2900380395832185</v>
      </c>
      <c r="F22" s="126">
        <v>2210</v>
      </c>
      <c r="G22" s="127">
        <f>(F22/F26)*100</f>
        <v>1.6703702024095657</v>
      </c>
      <c r="H22" s="126">
        <v>1634</v>
      </c>
      <c r="I22" s="127">
        <f>(H22/H26)*100</f>
        <v>1.228737723902483</v>
      </c>
      <c r="J22" s="126">
        <v>1871</v>
      </c>
      <c r="K22" s="127">
        <f>(J22/J26)*100</f>
        <v>1.5217196815043146</v>
      </c>
    </row>
    <row r="23" spans="1:11" ht="15" customHeight="1">
      <c r="A23" s="125" t="s">
        <v>140</v>
      </c>
      <c r="B23" s="126">
        <v>844</v>
      </c>
      <c r="C23" s="127">
        <f>(B23/B26)*100</f>
        <v>0.5789704752496982</v>
      </c>
      <c r="D23" s="126">
        <v>1360</v>
      </c>
      <c r="E23" s="127">
        <f>(D23/D26)*100</f>
        <v>0.937207122774133</v>
      </c>
      <c r="F23" s="126">
        <v>1152</v>
      </c>
      <c r="G23" s="127">
        <f>(F23/F26)*100</f>
        <v>0.8707088113917736</v>
      </c>
      <c r="H23" s="126">
        <v>1814</v>
      </c>
      <c r="I23" s="127">
        <f>(H23/H26)*100</f>
        <v>1.364094388714262</v>
      </c>
      <c r="J23" s="126">
        <v>1065</v>
      </c>
      <c r="K23" s="127">
        <f>(J23/J26)*100</f>
        <v>0.8661846396590567</v>
      </c>
    </row>
    <row r="24" spans="1:11" ht="15" customHeight="1" hidden="1">
      <c r="A24" s="125"/>
      <c r="B24" s="126">
        <f>SUM(B9:B23)</f>
        <v>135881</v>
      </c>
      <c r="C24" s="128"/>
      <c r="D24" s="126">
        <f>SUM(D9:D23)</f>
        <v>135232</v>
      </c>
      <c r="E24" s="128"/>
      <c r="F24" s="126">
        <f>SUM(F9:F23)</f>
        <v>124552</v>
      </c>
      <c r="G24" s="128"/>
      <c r="H24" s="126">
        <f>SUM(H9:H23)</f>
        <v>122818</v>
      </c>
      <c r="I24" s="128"/>
      <c r="J24" s="126">
        <f>SUM(J9:J23)</f>
        <v>112223</v>
      </c>
      <c r="K24" s="128"/>
    </row>
    <row r="25" spans="1:11" ht="15">
      <c r="A25" s="125" t="s">
        <v>94</v>
      </c>
      <c r="B25" s="131">
        <f>B26-B24</f>
        <v>9895</v>
      </c>
      <c r="C25" s="130">
        <f>(B25/B26)*100</f>
        <v>6.787811436724839</v>
      </c>
      <c r="D25" s="131">
        <f>D26-D24</f>
        <v>9880</v>
      </c>
      <c r="E25" s="130">
        <f>(D25/D26)*100</f>
        <v>6.80853409780032</v>
      </c>
      <c r="F25" s="131">
        <f>F26-F24</f>
        <v>7754</v>
      </c>
      <c r="G25" s="130">
        <f>(F25/F26)*100</f>
        <v>5.860656357232476</v>
      </c>
      <c r="H25" s="131">
        <f>H26-H24</f>
        <v>10164</v>
      </c>
      <c r="I25" s="130">
        <f>(H25/H26)*100</f>
        <v>7.643139673038456</v>
      </c>
      <c r="J25" s="131">
        <f>J26-J24</f>
        <v>10730</v>
      </c>
      <c r="K25" s="130">
        <f>(J25/J26)*100</f>
        <v>8.726911909428805</v>
      </c>
    </row>
    <row r="26" spans="1:11" ht="18" customHeight="1">
      <c r="A26" s="372" t="s">
        <v>2</v>
      </c>
      <c r="B26" s="371">
        <v>145776</v>
      </c>
      <c r="C26" s="370">
        <f>SUM(C9:C25)</f>
        <v>100.00000000000001</v>
      </c>
      <c r="D26" s="371">
        <v>145112</v>
      </c>
      <c r="E26" s="370">
        <f>SUM(E9:E25)</f>
        <v>99.99999999999999</v>
      </c>
      <c r="F26" s="371">
        <v>132306</v>
      </c>
      <c r="G26" s="370">
        <f>SUM(G9:G25)</f>
        <v>100.00000000000001</v>
      </c>
      <c r="H26" s="371">
        <v>132982</v>
      </c>
      <c r="I26" s="370">
        <f>SUM(I9:I25)</f>
        <v>100.00000000000001</v>
      </c>
      <c r="J26" s="371">
        <v>122953</v>
      </c>
      <c r="K26" s="370">
        <f>SUM(K9:K25)</f>
        <v>99.99999999999999</v>
      </c>
    </row>
    <row r="27" spans="1:11" ht="15" customHeight="1">
      <c r="A27" s="268" t="s">
        <v>144</v>
      </c>
      <c r="B27" s="119"/>
      <c r="C27" s="119"/>
      <c r="D27" s="113"/>
      <c r="E27" s="113"/>
      <c r="F27" s="141"/>
      <c r="G27" s="141"/>
      <c r="H27" s="141"/>
      <c r="I27" s="141"/>
      <c r="J27" s="141"/>
      <c r="K27" s="141"/>
    </row>
    <row r="28" spans="1:11" ht="12.75" customHeight="1">
      <c r="A28" s="230"/>
      <c r="B28" s="119"/>
      <c r="C28" s="119"/>
      <c r="D28" s="113"/>
      <c r="E28" s="113"/>
      <c r="F28" s="141"/>
      <c r="G28" s="141"/>
      <c r="H28" s="141"/>
      <c r="I28" s="141"/>
      <c r="J28" s="141"/>
      <c r="K28" s="141"/>
    </row>
    <row r="29" spans="1:11" ht="20.25" customHeight="1">
      <c r="A29" s="541" t="s">
        <v>95</v>
      </c>
      <c r="B29" s="541"/>
      <c r="C29" s="541"/>
      <c r="D29" s="541"/>
      <c r="E29" s="541"/>
      <c r="F29" s="541"/>
      <c r="G29" s="541"/>
      <c r="H29" s="541"/>
      <c r="I29" s="541"/>
      <c r="J29" s="541"/>
      <c r="K29" s="541"/>
    </row>
    <row r="30" spans="1:11" ht="15" customHeight="1">
      <c r="A30" s="518" t="s">
        <v>88</v>
      </c>
      <c r="B30" s="542" t="s">
        <v>345</v>
      </c>
      <c r="C30" s="542"/>
      <c r="D30" s="542" t="s">
        <v>295</v>
      </c>
      <c r="E30" s="542"/>
      <c r="F30" s="377" t="s">
        <v>233</v>
      </c>
      <c r="G30" s="377"/>
      <c r="H30" s="377" t="s">
        <v>225</v>
      </c>
      <c r="I30" s="377"/>
      <c r="J30" s="377" t="s">
        <v>216</v>
      </c>
      <c r="K30" s="377"/>
    </row>
    <row r="31" spans="1:11" ht="15" customHeight="1">
      <c r="A31" s="518"/>
      <c r="B31" s="114" t="s">
        <v>128</v>
      </c>
      <c r="C31" s="114" t="s">
        <v>89</v>
      </c>
      <c r="D31" s="114" t="s">
        <v>128</v>
      </c>
      <c r="E31" s="114" t="s">
        <v>89</v>
      </c>
      <c r="F31" s="114" t="s">
        <v>128</v>
      </c>
      <c r="G31" s="114" t="s">
        <v>89</v>
      </c>
      <c r="H31" s="114" t="s">
        <v>128</v>
      </c>
      <c r="I31" s="114" t="s">
        <v>89</v>
      </c>
      <c r="J31" s="114" t="s">
        <v>128</v>
      </c>
      <c r="K31" s="114" t="s">
        <v>89</v>
      </c>
    </row>
    <row r="32" spans="1:11" ht="15">
      <c r="A32" s="132" t="s">
        <v>100</v>
      </c>
      <c r="B32" s="123">
        <v>32010</v>
      </c>
      <c r="C32" s="124">
        <f>(B32/B49)*100</f>
        <v>29.40717127081974</v>
      </c>
      <c r="D32" s="123">
        <v>28735</v>
      </c>
      <c r="E32" s="124">
        <f>(D32/D49)*100</f>
        <v>25.92732948957403</v>
      </c>
      <c r="F32" s="123">
        <v>33610</v>
      </c>
      <c r="G32" s="124">
        <f>(F32/F49)*100</f>
        <v>32.14022740095436</v>
      </c>
      <c r="H32" s="123">
        <v>33494</v>
      </c>
      <c r="I32" s="124">
        <f>(H32/H49)*100</f>
        <v>34.55590289599389</v>
      </c>
      <c r="J32" s="123">
        <v>30481</v>
      </c>
      <c r="K32" s="124">
        <f>(J32/J49)*100</f>
        <v>31.653772262318913</v>
      </c>
    </row>
    <row r="33" spans="1:11" ht="15">
      <c r="A33" s="129" t="s">
        <v>201</v>
      </c>
      <c r="B33" s="142">
        <v>18397</v>
      </c>
      <c r="C33" s="127">
        <f>(B33/B49)*100</f>
        <v>16.901084969361786</v>
      </c>
      <c r="D33" s="142">
        <v>25475</v>
      </c>
      <c r="E33" s="127">
        <f>(D33/D49)*100</f>
        <v>22.985861101336294</v>
      </c>
      <c r="F33" s="142">
        <v>17675</v>
      </c>
      <c r="G33" s="127">
        <f>(F33/F49)*100</f>
        <v>16.902068411540263</v>
      </c>
      <c r="H33" s="142">
        <v>14229</v>
      </c>
      <c r="I33" s="127">
        <f>(H33/H49)*100</f>
        <v>14.680120090377294</v>
      </c>
      <c r="J33" s="142">
        <v>17052</v>
      </c>
      <c r="K33" s="127">
        <f>(J33/J49)*100</f>
        <v>17.708084531907158</v>
      </c>
    </row>
    <row r="34" spans="1:11" ht="15">
      <c r="A34" s="129" t="s">
        <v>91</v>
      </c>
      <c r="B34" s="142">
        <v>10897</v>
      </c>
      <c r="C34" s="127">
        <f>(B34/B49)*100</f>
        <v>10.010932375449007</v>
      </c>
      <c r="D34" s="142">
        <v>10720</v>
      </c>
      <c r="E34" s="127">
        <f>(D34/D49)*100</f>
        <v>9.672558626352307</v>
      </c>
      <c r="F34" s="142">
        <v>6159</v>
      </c>
      <c r="G34" s="127">
        <f>(F34/F49)*100</f>
        <v>5.889665592456944</v>
      </c>
      <c r="H34" s="142">
        <v>5489</v>
      </c>
      <c r="I34" s="127">
        <f>(H34/H49)*100</f>
        <v>5.6630247505854925</v>
      </c>
      <c r="J34" s="142">
        <v>7907</v>
      </c>
      <c r="K34" s="127">
        <f>(J34/J49)*100</f>
        <v>8.211225920348927</v>
      </c>
    </row>
    <row r="35" spans="1:11" ht="15">
      <c r="A35" s="129" t="s">
        <v>90</v>
      </c>
      <c r="B35" s="142">
        <v>9676</v>
      </c>
      <c r="C35" s="127">
        <f>(B35/B49)*100</f>
        <v>8.889215533160009</v>
      </c>
      <c r="D35" s="142">
        <v>7170</v>
      </c>
      <c r="E35" s="127">
        <f>(D35/D49)*100</f>
        <v>6.469425872289744</v>
      </c>
      <c r="F35" s="142">
        <v>7734</v>
      </c>
      <c r="G35" s="127">
        <f>(F35/F49)*100</f>
        <v>7.395790500415977</v>
      </c>
      <c r="H35" s="142">
        <v>7822</v>
      </c>
      <c r="I35" s="127">
        <f>(H35/H49)*100</f>
        <v>8.069990817831977</v>
      </c>
      <c r="J35" s="142">
        <v>7894</v>
      </c>
      <c r="K35" s="127">
        <f>(J35/J49)*100</f>
        <v>8.197725738615711</v>
      </c>
    </row>
    <row r="36" spans="1:11" ht="15">
      <c r="A36" s="129" t="s">
        <v>161</v>
      </c>
      <c r="B36" s="126">
        <v>4185</v>
      </c>
      <c r="C36" s="127">
        <f>(B36/B49)*100</f>
        <v>3.8447051474033307</v>
      </c>
      <c r="D36" s="126">
        <v>5508</v>
      </c>
      <c r="E36" s="127">
        <f>(D36/D49)*100</f>
        <v>4.969818368838481</v>
      </c>
      <c r="F36" s="126">
        <v>3947</v>
      </c>
      <c r="G36" s="127">
        <f>(F36/F49)*100</f>
        <v>3.774396832834479</v>
      </c>
      <c r="H36" s="126">
        <v>3349</v>
      </c>
      <c r="I36" s="127">
        <f>(H36/H49)*100</f>
        <v>3.4551776078904743</v>
      </c>
      <c r="J36" s="126">
        <v>3084</v>
      </c>
      <c r="K36" s="127">
        <f>(J36/J49)*100</f>
        <v>3.2026584973259253</v>
      </c>
    </row>
    <row r="37" spans="1:11" ht="15">
      <c r="A37" s="129" t="s">
        <v>93</v>
      </c>
      <c r="B37" s="142">
        <v>5390</v>
      </c>
      <c r="C37" s="127">
        <f>(B37/B49)*100</f>
        <v>4.951722997491984</v>
      </c>
      <c r="D37" s="142">
        <v>5288</v>
      </c>
      <c r="E37" s="127">
        <f>(D37/D49)*100</f>
        <v>4.771314367178266</v>
      </c>
      <c r="F37" s="142">
        <v>5840</v>
      </c>
      <c r="G37" s="127">
        <f>(F37/F49)*100</f>
        <v>5.584615531733813</v>
      </c>
      <c r="H37" s="142">
        <v>4631</v>
      </c>
      <c r="I37" s="127">
        <f>(H37/H49)*100</f>
        <v>4.77782248496291</v>
      </c>
      <c r="J37" s="142">
        <v>3007</v>
      </c>
      <c r="K37" s="127">
        <f>(J37/J49)*100</f>
        <v>3.1226958824445714</v>
      </c>
    </row>
    <row r="38" spans="1:11" ht="15">
      <c r="A38" s="129" t="s">
        <v>103</v>
      </c>
      <c r="B38" s="142">
        <v>3857</v>
      </c>
      <c r="C38" s="127">
        <f>(B38/B49)*100</f>
        <v>3.5433758072962127</v>
      </c>
      <c r="D38" s="142">
        <v>4310</v>
      </c>
      <c r="E38" s="127">
        <f>(D38/D49)*100</f>
        <v>3.8888738507069447</v>
      </c>
      <c r="F38" s="142">
        <v>4697</v>
      </c>
      <c r="G38" s="127">
        <f>(F38/F49)*100</f>
        <v>4.491599169957829</v>
      </c>
      <c r="H38" s="142">
        <v>3817</v>
      </c>
      <c r="I38" s="127">
        <f>(H38/H49)*100</f>
        <v>3.9380152073209738</v>
      </c>
      <c r="J38" s="142">
        <v>2999</v>
      </c>
      <c r="K38" s="127">
        <f>(J38/J49)*100</f>
        <v>3.114388078301054</v>
      </c>
    </row>
    <row r="39" spans="1:11" ht="15">
      <c r="A39" s="129" t="s">
        <v>96</v>
      </c>
      <c r="B39" s="142">
        <v>3589</v>
      </c>
      <c r="C39" s="127">
        <f>(B39/B49)*100</f>
        <v>3.2971676879403957</v>
      </c>
      <c r="D39" s="142">
        <v>3750</v>
      </c>
      <c r="E39" s="127">
        <f>(D39/D49)*100</f>
        <v>3.383590937390033</v>
      </c>
      <c r="F39" s="142">
        <v>3697</v>
      </c>
      <c r="G39" s="127">
        <f>(F39/F49)*100</f>
        <v>3.5353293871266964</v>
      </c>
      <c r="H39" s="142">
        <v>3468</v>
      </c>
      <c r="I39" s="127">
        <f>(H39/H49)*100</f>
        <v>3.5779504162926736</v>
      </c>
      <c r="J39" s="142">
        <v>3493</v>
      </c>
      <c r="K39" s="127">
        <f>(J39/J49)*100</f>
        <v>3.6273949841632485</v>
      </c>
    </row>
    <row r="40" spans="1:11" ht="15">
      <c r="A40" s="129" t="s">
        <v>92</v>
      </c>
      <c r="B40" s="142">
        <v>3132</v>
      </c>
      <c r="C40" s="127">
        <f>(B40/B49)*100</f>
        <v>2.877327723217977</v>
      </c>
      <c r="D40" s="142">
        <v>3556</v>
      </c>
      <c r="E40" s="127">
        <f>(D40/D49)*100</f>
        <v>3.208546499562389</v>
      </c>
      <c r="F40" s="142">
        <v>2907</v>
      </c>
      <c r="G40" s="127">
        <f>(F40/F49)*100</f>
        <v>2.7798762586901016</v>
      </c>
      <c r="H40" s="142">
        <v>2498</v>
      </c>
      <c r="I40" s="127">
        <f>(H40/H49)*100</f>
        <v>2.5771972721739043</v>
      </c>
      <c r="J40" s="142">
        <v>2838</v>
      </c>
      <c r="K40" s="127">
        <f>(J40/J49)*100</f>
        <v>2.947193519912768</v>
      </c>
    </row>
    <row r="41" spans="1:11" ht="15">
      <c r="A41" s="125" t="s">
        <v>102</v>
      </c>
      <c r="B41" s="142">
        <v>2870</v>
      </c>
      <c r="C41" s="127">
        <f>(B41/B49)*100</f>
        <v>2.6366317259372907</v>
      </c>
      <c r="D41" s="142">
        <v>3203</v>
      </c>
      <c r="E41" s="127">
        <f>(D41/D49)*100</f>
        <v>2.890037805989407</v>
      </c>
      <c r="F41" s="142">
        <v>2675</v>
      </c>
      <c r="G41" s="127">
        <f>(F41/F49)*100</f>
        <v>2.558021669073279</v>
      </c>
      <c r="H41" s="142">
        <v>3324</v>
      </c>
      <c r="I41" s="127">
        <f>(H41/H49)*100</f>
        <v>3.42938500108329</v>
      </c>
      <c r="J41" s="142">
        <v>1851</v>
      </c>
      <c r="K41" s="127">
        <f>(J41/J49)*100</f>
        <v>1.922218183706319</v>
      </c>
    </row>
    <row r="42" spans="1:11" ht="15">
      <c r="A42" s="125" t="s">
        <v>294</v>
      </c>
      <c r="B42" s="126">
        <v>3672</v>
      </c>
      <c r="C42" s="127">
        <f>(B42/B49)*100</f>
        <v>3.373418709979697</v>
      </c>
      <c r="D42" s="126">
        <v>2685</v>
      </c>
      <c r="E42" s="127">
        <f>(D42/D49)*100</f>
        <v>2.422651111171264</v>
      </c>
      <c r="F42" s="126">
        <v>3142</v>
      </c>
      <c r="G42" s="127">
        <f>(F42/F49)*100</f>
        <v>3.004599657655418</v>
      </c>
      <c r="H42" s="126">
        <v>2657</v>
      </c>
      <c r="I42" s="127">
        <f>(H42/H49)*100</f>
        <v>2.7412382514675993</v>
      </c>
      <c r="J42" s="126">
        <v>3014</v>
      </c>
      <c r="K42" s="127">
        <f>(J42/J49)*100</f>
        <v>3.129965211070149</v>
      </c>
    </row>
    <row r="43" spans="1:11" ht="15">
      <c r="A43" s="129" t="s">
        <v>141</v>
      </c>
      <c r="B43" s="142">
        <v>1651</v>
      </c>
      <c r="C43" s="127">
        <f>(B43/B49)*100</f>
        <v>1.5167522576733332</v>
      </c>
      <c r="D43" s="142">
        <v>1987</v>
      </c>
      <c r="E43" s="127">
        <f>(D43/D49)*100</f>
        <v>1.7928520513583992</v>
      </c>
      <c r="F43" s="142">
        <v>1468</v>
      </c>
      <c r="G43" s="127">
        <f>(F43/F49)*100</f>
        <v>1.4038040411961021</v>
      </c>
      <c r="H43" s="142">
        <v>1712</v>
      </c>
      <c r="I43" s="127">
        <f>(H43/H49)*100</f>
        <v>1.7662777141560144</v>
      </c>
      <c r="J43" s="142">
        <v>1374</v>
      </c>
      <c r="K43" s="127">
        <f>(J43/J49)*100</f>
        <v>1.4268653616490992</v>
      </c>
    </row>
    <row r="44" spans="1:11" ht="15">
      <c r="A44" s="125" t="s">
        <v>101</v>
      </c>
      <c r="B44" s="142">
        <v>1942</v>
      </c>
      <c r="C44" s="127">
        <f>(B44/B49)*100</f>
        <v>1.7840901783171492</v>
      </c>
      <c r="D44" s="142">
        <v>1712</v>
      </c>
      <c r="E44" s="127">
        <f>(D44/D49)*100</f>
        <v>1.54472204928313</v>
      </c>
      <c r="F44" s="142">
        <v>772</v>
      </c>
      <c r="G44" s="127">
        <f>(F44/F49)*100</f>
        <v>0.7382402723456342</v>
      </c>
      <c r="H44" s="142">
        <v>1912</v>
      </c>
      <c r="I44" s="127">
        <f>(H44/H49)*100</f>
        <v>1.9726185686134927</v>
      </c>
      <c r="J44" s="142">
        <v>1807</v>
      </c>
      <c r="K44" s="127">
        <f>(J44/J49)*100</f>
        <v>1.8765252609169738</v>
      </c>
    </row>
    <row r="45" spans="1:11" ht="15">
      <c r="A45" s="125" t="s">
        <v>296</v>
      </c>
      <c r="B45" s="126">
        <v>1344</v>
      </c>
      <c r="C45" s="127">
        <f>(B45/B49)*100</f>
        <v>1.2347153448291701</v>
      </c>
      <c r="D45" s="126">
        <v>1374</v>
      </c>
      <c r="E45" s="127">
        <f>(D45/D49)*100</f>
        <v>1.2397477194597082</v>
      </c>
      <c r="F45" s="126">
        <v>1243</v>
      </c>
      <c r="G45" s="127">
        <f>(F45/F49)*100</f>
        <v>1.1886433400590974</v>
      </c>
      <c r="H45" s="126">
        <v>1200</v>
      </c>
      <c r="I45" s="127">
        <f>(H45/H49)*100</f>
        <v>1.23804512674487</v>
      </c>
      <c r="J45" s="126">
        <v>1236</v>
      </c>
      <c r="K45" s="127">
        <f>(J45/J49)*100</f>
        <v>1.2835557401734254</v>
      </c>
    </row>
    <row r="46" spans="1:11" ht="15" customHeight="1">
      <c r="A46" s="125" t="s">
        <v>140</v>
      </c>
      <c r="B46" s="142">
        <v>1103</v>
      </c>
      <c r="C46" s="127">
        <f>(B46/B49)*100</f>
        <v>1.0133117748114395</v>
      </c>
      <c r="D46" s="142">
        <v>1044</v>
      </c>
      <c r="E46" s="127">
        <f>(D46/D49)*100</f>
        <v>0.9419917169693852</v>
      </c>
      <c r="F46" s="142">
        <v>1826</v>
      </c>
      <c r="G46" s="127">
        <f>(F46/F49)*100</f>
        <v>1.7461486234496477</v>
      </c>
      <c r="H46" s="142">
        <v>1082</v>
      </c>
      <c r="I46" s="127">
        <f>(H46/H49)*100</f>
        <v>1.1163040226149576</v>
      </c>
      <c r="J46" s="142">
        <v>1309</v>
      </c>
      <c r="K46" s="127">
        <f>(J46/J49)*100</f>
        <v>1.3593644529830209</v>
      </c>
    </row>
    <row r="47" spans="1:11" ht="14.25" customHeight="1" hidden="1">
      <c r="A47" s="129"/>
      <c r="B47" s="142">
        <f>SUM(B32:B46)</f>
        <v>103715</v>
      </c>
      <c r="C47" s="128"/>
      <c r="D47" s="142">
        <f>SUM(D32:D46)</f>
        <v>106517</v>
      </c>
      <c r="E47" s="128"/>
      <c r="F47" s="142">
        <f>SUM(F32:F46)</f>
        <v>97392</v>
      </c>
      <c r="G47" s="128"/>
      <c r="H47" s="142">
        <f>SUM(H32:H46)</f>
        <v>90684</v>
      </c>
      <c r="I47" s="128"/>
      <c r="J47" s="142">
        <f>SUM(J32:J46)</f>
        <v>89346</v>
      </c>
      <c r="K47" s="128"/>
    </row>
    <row r="48" spans="1:11" ht="15">
      <c r="A48" s="133" t="s">
        <v>94</v>
      </c>
      <c r="B48" s="131">
        <f>B49-B47</f>
        <v>5136</v>
      </c>
      <c r="C48" s="130">
        <f>(B48/B49)*100</f>
        <v>4.718376496311471</v>
      </c>
      <c r="D48" s="131">
        <f>D49-D47</f>
        <v>4312</v>
      </c>
      <c r="E48" s="130">
        <f>(D48/D49)*100</f>
        <v>3.89067843254022</v>
      </c>
      <c r="F48" s="131">
        <f>F49-F47</f>
        <v>7181</v>
      </c>
      <c r="G48" s="130">
        <f>(F48/F49)*100</f>
        <v>6.866973310510362</v>
      </c>
      <c r="H48" s="131">
        <f>H49-H47</f>
        <v>6243</v>
      </c>
      <c r="I48" s="130">
        <f>(H48/H49)*100</f>
        <v>6.440929771890186</v>
      </c>
      <c r="J48" s="131">
        <f>J49-J47</f>
        <v>6949</v>
      </c>
      <c r="K48" s="130">
        <f>(J48/J49)*100</f>
        <v>7.216366374162729</v>
      </c>
    </row>
    <row r="49" spans="1:11" ht="18" customHeight="1">
      <c r="A49" s="373" t="s">
        <v>2</v>
      </c>
      <c r="B49" s="371">
        <v>108851</v>
      </c>
      <c r="C49" s="370">
        <f>SUM(C32:C48)</f>
        <v>100</v>
      </c>
      <c r="D49" s="371">
        <v>110829</v>
      </c>
      <c r="E49" s="370">
        <f>SUM(E32:E48)</f>
        <v>100</v>
      </c>
      <c r="F49" s="371">
        <v>104573</v>
      </c>
      <c r="G49" s="370">
        <f>SUM(G32:G48)</f>
        <v>99.99999999999999</v>
      </c>
      <c r="H49" s="371">
        <v>96927</v>
      </c>
      <c r="I49" s="370">
        <f>SUM(I32:I48)</f>
        <v>100</v>
      </c>
      <c r="J49" s="371">
        <v>96295</v>
      </c>
      <c r="K49" s="370">
        <f>SUM(K32:K48)</f>
        <v>99.99999999999999</v>
      </c>
    </row>
    <row r="50" spans="1:11" ht="15" customHeight="1">
      <c r="A50" s="267" t="s">
        <v>145</v>
      </c>
      <c r="B50" s="120"/>
      <c r="C50" s="120"/>
      <c r="D50" s="35"/>
      <c r="E50" s="35"/>
      <c r="F50" s="35"/>
      <c r="G50" s="35"/>
      <c r="H50" s="33"/>
      <c r="I50" s="34"/>
      <c r="J50" s="33"/>
      <c r="K50" s="34"/>
    </row>
    <row r="51" spans="1:11" ht="12.75" customHeight="1">
      <c r="A51" s="230"/>
      <c r="B51" s="120"/>
      <c r="C51" s="120"/>
      <c r="D51" s="35"/>
      <c r="E51" s="35"/>
      <c r="F51" s="35"/>
      <c r="G51" s="35"/>
      <c r="H51" s="33"/>
      <c r="I51" s="34"/>
      <c r="J51" s="33"/>
      <c r="K51" s="34"/>
    </row>
    <row r="52" spans="1:11" ht="20.25" customHeight="1">
      <c r="A52" s="541" t="s">
        <v>297</v>
      </c>
      <c r="B52" s="541"/>
      <c r="C52" s="541"/>
      <c r="D52" s="541"/>
      <c r="E52" s="541"/>
      <c r="F52" s="541"/>
      <c r="G52" s="541"/>
      <c r="H52" s="541"/>
      <c r="I52" s="541"/>
      <c r="J52" s="541"/>
      <c r="K52" s="541"/>
    </row>
    <row r="53" spans="1:11" ht="15" customHeight="1">
      <c r="A53" s="518" t="s">
        <v>88</v>
      </c>
      <c r="B53" s="542" t="s">
        <v>307</v>
      </c>
      <c r="C53" s="542"/>
      <c r="D53" s="542" t="s">
        <v>295</v>
      </c>
      <c r="E53" s="542"/>
      <c r="F53" s="377" t="s">
        <v>233</v>
      </c>
      <c r="G53" s="377"/>
      <c r="H53" s="377" t="s">
        <v>225</v>
      </c>
      <c r="I53" s="377"/>
      <c r="J53" s="377" t="s">
        <v>216</v>
      </c>
      <c r="K53" s="377"/>
    </row>
    <row r="54" spans="1:11" ht="15" customHeight="1">
      <c r="A54" s="518"/>
      <c r="B54" s="114" t="s">
        <v>129</v>
      </c>
      <c r="C54" s="114" t="s">
        <v>89</v>
      </c>
      <c r="D54" s="114" t="s">
        <v>129</v>
      </c>
      <c r="E54" s="114" t="s">
        <v>89</v>
      </c>
      <c r="F54" s="114" t="s">
        <v>129</v>
      </c>
      <c r="G54" s="114" t="s">
        <v>89</v>
      </c>
      <c r="H54" s="114" t="s">
        <v>129</v>
      </c>
      <c r="I54" s="114" t="s">
        <v>89</v>
      </c>
      <c r="J54" s="114" t="s">
        <v>129</v>
      </c>
      <c r="K54" s="114" t="s">
        <v>89</v>
      </c>
    </row>
    <row r="55" spans="1:11" ht="15" customHeight="1">
      <c r="A55" s="132" t="s">
        <v>100</v>
      </c>
      <c r="B55" s="123">
        <v>21000</v>
      </c>
      <c r="C55" s="124">
        <f>(B55/B72)*100</f>
        <v>47.72727272727273</v>
      </c>
      <c r="D55" s="123">
        <v>20330</v>
      </c>
      <c r="E55" s="124">
        <f>(D55/D72)*100</f>
        <v>46.77111371845308</v>
      </c>
      <c r="F55" s="123">
        <v>19720</v>
      </c>
      <c r="G55" s="124">
        <f>(F55/F72)*100</f>
        <v>46.51272495695451</v>
      </c>
      <c r="H55" s="123">
        <v>19131.83</v>
      </c>
      <c r="I55" s="124">
        <f>(H55/H72)*100</f>
        <v>46.765656318748476</v>
      </c>
      <c r="J55" s="123">
        <v>18389.9</v>
      </c>
      <c r="K55" s="124">
        <f>(J55/J72)*100</f>
        <v>46.42038570274637</v>
      </c>
    </row>
    <row r="56" spans="1:11" ht="15" customHeight="1">
      <c r="A56" s="129" t="s">
        <v>91</v>
      </c>
      <c r="B56" s="142">
        <v>3584</v>
      </c>
      <c r="C56" s="127">
        <f>(B56/B72)*100</f>
        <v>8.145454545454546</v>
      </c>
      <c r="D56" s="142">
        <v>3584</v>
      </c>
      <c r="E56" s="127">
        <f>(D56/D72)*100</f>
        <v>8.245335541905353</v>
      </c>
      <c r="F56" s="142">
        <v>3333</v>
      </c>
      <c r="G56" s="127">
        <f>(F56/F72)*100</f>
        <v>7.861405288110007</v>
      </c>
      <c r="H56" s="142">
        <v>3333</v>
      </c>
      <c r="I56" s="127">
        <f>(H56/H72)*100</f>
        <v>8.147152285504767</v>
      </c>
      <c r="J56" s="142">
        <v>3333</v>
      </c>
      <c r="K56" s="127">
        <f>(J56/J72)*100</f>
        <v>8.413267366720516</v>
      </c>
    </row>
    <row r="57" spans="1:11" ht="15" customHeight="1">
      <c r="A57" s="129" t="s">
        <v>102</v>
      </c>
      <c r="B57" s="142">
        <v>3383</v>
      </c>
      <c r="C57" s="127">
        <f>(B57/B72)*100</f>
        <v>7.688636363636364</v>
      </c>
      <c r="D57" s="142">
        <v>3383</v>
      </c>
      <c r="E57" s="127">
        <f>(D57/D72)*100</f>
        <v>7.7829157751857725</v>
      </c>
      <c r="F57" s="142">
        <v>3383</v>
      </c>
      <c r="G57" s="127">
        <f>(F57/F72)*100</f>
        <v>7.979338160718918</v>
      </c>
      <c r="H57" s="142">
        <v>3253</v>
      </c>
      <c r="I57" s="127">
        <f>(H57/H72)*100</f>
        <v>7.951601075531654</v>
      </c>
      <c r="J57" s="142">
        <v>3089</v>
      </c>
      <c r="K57" s="127">
        <f>(J57/J72)*100</f>
        <v>7.797354604200322</v>
      </c>
    </row>
    <row r="58" spans="1:11" ht="15" customHeight="1">
      <c r="A58" s="129" t="s">
        <v>92</v>
      </c>
      <c r="B58" s="142">
        <v>2354</v>
      </c>
      <c r="C58" s="127">
        <f>(B58/B72)*100</f>
        <v>5.35</v>
      </c>
      <c r="D58" s="142">
        <v>2354</v>
      </c>
      <c r="E58" s="127">
        <f>(D58/D72)*100</f>
        <v>5.415602641084041</v>
      </c>
      <c r="F58" s="142">
        <v>2354</v>
      </c>
      <c r="G58" s="127">
        <f>(F58/F72)*100</f>
        <v>5.55227964242753</v>
      </c>
      <c r="H58" s="142">
        <v>2239</v>
      </c>
      <c r="I58" s="127">
        <f>(H58/H72)*100</f>
        <v>5.4729894891224635</v>
      </c>
      <c r="J58" s="142">
        <v>2200</v>
      </c>
      <c r="K58" s="127">
        <f>(J58/J72)*100</f>
        <v>5.553311793214863</v>
      </c>
    </row>
    <row r="59" spans="1:11" ht="15" customHeight="1">
      <c r="A59" s="129" t="s">
        <v>93</v>
      </c>
      <c r="B59" s="142">
        <v>1917</v>
      </c>
      <c r="C59" s="127">
        <f>(B59/B72)*100</f>
        <v>4.3568181818181815</v>
      </c>
      <c r="D59" s="142">
        <v>1917</v>
      </c>
      <c r="E59" s="127">
        <f>(D59/D72)*100</f>
        <v>4.41024225274346</v>
      </c>
      <c r="F59" s="142">
        <v>1829</v>
      </c>
      <c r="G59" s="127">
        <f>(F59/F72)*100</f>
        <v>4.313984480033964</v>
      </c>
      <c r="H59" s="142">
        <v>1725</v>
      </c>
      <c r="I59" s="127">
        <f>(H59/H72)*100</f>
        <v>4.216572965045221</v>
      </c>
      <c r="J59" s="142">
        <v>1605</v>
      </c>
      <c r="K59" s="127">
        <f>(J59/J72)*100</f>
        <v>4.05139337641357</v>
      </c>
    </row>
    <row r="60" spans="1:11" ht="15" customHeight="1">
      <c r="A60" s="129" t="s">
        <v>201</v>
      </c>
      <c r="B60" s="142">
        <v>1583</v>
      </c>
      <c r="C60" s="127">
        <f>(B60/B72)*100</f>
        <v>3.5977272727272727</v>
      </c>
      <c r="D60" s="142">
        <v>1583</v>
      </c>
      <c r="E60" s="127">
        <f>(D60/D72)*100</f>
        <v>3.6418432373984864</v>
      </c>
      <c r="F60" s="142">
        <v>1583</v>
      </c>
      <c r="G60" s="127">
        <f>(F60/F72)*100</f>
        <v>3.7337547467981222</v>
      </c>
      <c r="H60" s="142">
        <v>1302</v>
      </c>
      <c r="I60" s="127">
        <f>(H60/H72)*100</f>
        <v>3.182595942312393</v>
      </c>
      <c r="J60" s="142">
        <v>1068</v>
      </c>
      <c r="K60" s="127">
        <f>(J60/J72)*100</f>
        <v>2.6958804523424877</v>
      </c>
    </row>
    <row r="61" spans="1:11" ht="15" customHeight="1">
      <c r="A61" s="129" t="s">
        <v>90</v>
      </c>
      <c r="B61" s="142">
        <v>1439</v>
      </c>
      <c r="C61" s="127">
        <f>(B61/B72)*100</f>
        <v>3.270454545454545</v>
      </c>
      <c r="D61" s="142">
        <v>1439</v>
      </c>
      <c r="E61" s="127">
        <f>(D61/D72)*100</f>
        <v>3.310557434375503</v>
      </c>
      <c r="F61" s="142">
        <v>1439</v>
      </c>
      <c r="G61" s="127">
        <f>(F61/F72)*100</f>
        <v>3.394108073684459</v>
      </c>
      <c r="H61" s="142">
        <v>1308</v>
      </c>
      <c r="I61" s="127">
        <f>(H61/H72)*100</f>
        <v>3.1972622830603767</v>
      </c>
      <c r="J61" s="142">
        <v>1270</v>
      </c>
      <c r="K61" s="127">
        <f>(J61/J72)*100</f>
        <v>3.205775444264943</v>
      </c>
    </row>
    <row r="62" spans="1:11" ht="15" customHeight="1">
      <c r="A62" s="129" t="s">
        <v>161</v>
      </c>
      <c r="B62" s="126">
        <v>345</v>
      </c>
      <c r="C62" s="127">
        <f>(B62/B72)*100</f>
        <v>0.7840909090909091</v>
      </c>
      <c r="D62" s="126">
        <v>345</v>
      </c>
      <c r="E62" s="127">
        <f>(D62/D72)*100</f>
        <v>0.7937055697425633</v>
      </c>
      <c r="F62" s="126">
        <v>345</v>
      </c>
      <c r="G62" s="127">
        <f>(F62/F72)*100</f>
        <v>0.813736821001486</v>
      </c>
      <c r="H62" s="126">
        <v>345</v>
      </c>
      <c r="I62" s="127">
        <f>(H62/H72)*100</f>
        <v>0.8433145930090442</v>
      </c>
      <c r="J62" s="126">
        <v>307</v>
      </c>
      <c r="K62" s="127">
        <f>(J62/J72)*100</f>
        <v>0.7749394184168013</v>
      </c>
    </row>
    <row r="63" spans="1:11" ht="15" customHeight="1">
      <c r="A63" s="129" t="s">
        <v>96</v>
      </c>
      <c r="B63" s="142">
        <v>340</v>
      </c>
      <c r="C63" s="127">
        <f>(B63/B72)*100</f>
        <v>0.7727272727272727</v>
      </c>
      <c r="D63" s="142">
        <v>340</v>
      </c>
      <c r="E63" s="127">
        <f>(D63/D72)*100</f>
        <v>0.782202590470932</v>
      </c>
      <c r="F63" s="142">
        <v>340</v>
      </c>
      <c r="G63" s="127">
        <f>(F63/F72)*100</f>
        <v>0.8019435337405949</v>
      </c>
      <c r="H63" s="142">
        <v>340</v>
      </c>
      <c r="I63" s="127">
        <f>(H63/H72)*100</f>
        <v>0.8310926423857248</v>
      </c>
      <c r="J63" s="142">
        <v>320</v>
      </c>
      <c r="K63" s="127">
        <f>(J63/J72)*100</f>
        <v>0.8077544426494345</v>
      </c>
    </row>
    <row r="64" spans="1:11" ht="15" customHeight="1">
      <c r="A64" s="125" t="s">
        <v>101</v>
      </c>
      <c r="B64" s="142">
        <v>317</v>
      </c>
      <c r="C64" s="127">
        <f>(B64/B72)*100</f>
        <v>0.7204545454545455</v>
      </c>
      <c r="D64" s="142">
        <v>317</v>
      </c>
      <c r="E64" s="127">
        <f>(D64/D72)*100</f>
        <v>0.7292888858214277</v>
      </c>
      <c r="F64" s="142">
        <v>317</v>
      </c>
      <c r="G64" s="127">
        <f>(F64/F72)*100</f>
        <v>0.7476944123404958</v>
      </c>
      <c r="H64" s="142">
        <v>317</v>
      </c>
      <c r="I64" s="127">
        <f>(H64/H72)*100</f>
        <v>0.7748716695184552</v>
      </c>
      <c r="J64" s="142">
        <v>317</v>
      </c>
      <c r="K64" s="127">
        <f>(J64/J72)*100</f>
        <v>0.8001817447495961</v>
      </c>
    </row>
    <row r="65" spans="1:11" ht="15" customHeight="1">
      <c r="A65" s="125" t="s">
        <v>140</v>
      </c>
      <c r="B65" s="142">
        <v>275</v>
      </c>
      <c r="C65" s="127">
        <f>(B65/B72)*100</f>
        <v>0.625</v>
      </c>
      <c r="D65" s="142">
        <v>275</v>
      </c>
      <c r="E65" s="127">
        <f>(D65/D72)*100</f>
        <v>0.6326638599397244</v>
      </c>
      <c r="F65" s="142">
        <v>271</v>
      </c>
      <c r="G65" s="127">
        <f>(F65/F72)*100</f>
        <v>0.6391961695402977</v>
      </c>
      <c r="H65" s="142">
        <v>275</v>
      </c>
      <c r="I65" s="127">
        <f>(H65/H72)*100</f>
        <v>0.6722072842825716</v>
      </c>
      <c r="J65" s="142">
        <v>232</v>
      </c>
      <c r="K65" s="127">
        <f>(J65/J72)*100</f>
        <v>0.58562197092084</v>
      </c>
    </row>
    <row r="66" spans="1:11" ht="15" customHeight="1">
      <c r="A66" s="125" t="s">
        <v>296</v>
      </c>
      <c r="B66" s="142">
        <v>251</v>
      </c>
      <c r="C66" s="127">
        <f>(B66/B72)*100</f>
        <v>0.5704545454545454</v>
      </c>
      <c r="D66" s="142">
        <v>251</v>
      </c>
      <c r="E66" s="127">
        <f>(D66/D72)*100</f>
        <v>0.5774495594358939</v>
      </c>
      <c r="F66" s="142">
        <v>270</v>
      </c>
      <c r="G66" s="127">
        <f>(F66/F72)*100</f>
        <v>0.6368375120881195</v>
      </c>
      <c r="H66" s="142">
        <v>282</v>
      </c>
      <c r="I66" s="127">
        <f>(H66/H72)*100</f>
        <v>0.6893180151552188</v>
      </c>
      <c r="J66" s="142">
        <v>229</v>
      </c>
      <c r="K66" s="127">
        <f>(J66/J72)*100</f>
        <v>0.5780492730210016</v>
      </c>
    </row>
    <row r="67" spans="1:11" ht="15" customHeight="1">
      <c r="A67" s="125" t="s">
        <v>103</v>
      </c>
      <c r="B67" s="142">
        <v>250</v>
      </c>
      <c r="C67" s="127">
        <f>(B67/B72)*100</f>
        <v>0.5681818181818182</v>
      </c>
      <c r="D67" s="142">
        <v>250</v>
      </c>
      <c r="E67" s="127">
        <f>(D67/D72)*100</f>
        <v>0.5751489635815676</v>
      </c>
      <c r="F67" s="142">
        <v>250</v>
      </c>
      <c r="G67" s="127">
        <f>(F67/F72)*100</f>
        <v>0.589664363044555</v>
      </c>
      <c r="H67" s="142">
        <v>250</v>
      </c>
      <c r="I67" s="127">
        <f>(H67/H72)*100</f>
        <v>0.6110975311659741</v>
      </c>
      <c r="J67" s="142">
        <v>250</v>
      </c>
      <c r="K67" s="127">
        <f>(J67/J72)*100</f>
        <v>0.6310581583198707</v>
      </c>
    </row>
    <row r="68" spans="1:11" ht="15" customHeight="1">
      <c r="A68" s="129" t="s">
        <v>141</v>
      </c>
      <c r="B68" s="142">
        <v>204</v>
      </c>
      <c r="C68" s="127">
        <f>(B68/B72)*100</f>
        <v>0.4636363636363636</v>
      </c>
      <c r="D68" s="142">
        <v>204</v>
      </c>
      <c r="E68" s="127">
        <f>(D68/D72)*100</f>
        <v>0.4693215542825592</v>
      </c>
      <c r="F68" s="142">
        <v>202</v>
      </c>
      <c r="G68" s="127">
        <f>(F68/F72)*100</f>
        <v>0.4764488053400005</v>
      </c>
      <c r="H68" s="142">
        <v>199</v>
      </c>
      <c r="I68" s="127">
        <f>(H68/H72)*100</f>
        <v>0.48643363480811536</v>
      </c>
      <c r="J68" s="142">
        <v>197</v>
      </c>
      <c r="K68" s="127">
        <f>(J68/J72)*100</f>
        <v>0.49727382875605813</v>
      </c>
    </row>
    <row r="69" spans="1:11" ht="15" customHeight="1">
      <c r="A69" s="125" t="s">
        <v>294</v>
      </c>
      <c r="B69" s="142">
        <v>140</v>
      </c>
      <c r="C69" s="127">
        <f>(B69/B72)*100</f>
        <v>0.3181818181818182</v>
      </c>
      <c r="D69" s="142">
        <v>140</v>
      </c>
      <c r="E69" s="127">
        <f>(D69/D72)*100</f>
        <v>0.3220834196056779</v>
      </c>
      <c r="F69" s="142">
        <v>140</v>
      </c>
      <c r="G69" s="127">
        <f>(F69/F72)*100</f>
        <v>0.3302120433049508</v>
      </c>
      <c r="H69" s="142">
        <v>140</v>
      </c>
      <c r="I69" s="127">
        <f>(H69/H72)*100</f>
        <v>0.34221461745294546</v>
      </c>
      <c r="J69" s="142">
        <v>140</v>
      </c>
      <c r="K69" s="127">
        <f>(J69/J72)*100</f>
        <v>0.3533925686591276</v>
      </c>
    </row>
    <row r="70" spans="1:11" ht="15" customHeight="1" hidden="1">
      <c r="A70" s="129"/>
      <c r="B70" s="142">
        <f>SUM(B55:B69)</f>
        <v>37382</v>
      </c>
      <c r="C70" s="127"/>
      <c r="D70" s="142">
        <f>SUM(D55:D69)</f>
        <v>36712</v>
      </c>
      <c r="E70" s="127"/>
      <c r="F70" s="142">
        <f>SUM(F55:F69)</f>
        <v>35776</v>
      </c>
      <c r="G70" s="127"/>
      <c r="H70" s="142">
        <f>SUM(H55:H69)</f>
        <v>34439.83</v>
      </c>
      <c r="I70" s="127"/>
      <c r="J70" s="142">
        <f>SUM(J55:J69)</f>
        <v>32946.9</v>
      </c>
      <c r="K70" s="127"/>
    </row>
    <row r="71" spans="1:11" ht="15" customHeight="1">
      <c r="A71" s="133" t="s">
        <v>94</v>
      </c>
      <c r="B71" s="131">
        <f>B72-B70</f>
        <v>6618</v>
      </c>
      <c r="C71" s="130">
        <f>(B71/B72)*100</f>
        <v>15.040909090909091</v>
      </c>
      <c r="D71" s="131">
        <f>D72-D70</f>
        <v>6755</v>
      </c>
      <c r="E71" s="130">
        <f>(D71/D72)*100</f>
        <v>15.540524995973955</v>
      </c>
      <c r="F71" s="131">
        <f>F72-F70</f>
        <v>6621</v>
      </c>
      <c r="G71" s="130">
        <f>(F71/F72)*100</f>
        <v>15.616670990871995</v>
      </c>
      <c r="H71" s="131">
        <f>H72-H70</f>
        <v>6470.169999999998</v>
      </c>
      <c r="I71" s="130">
        <f>(H71/H72)*100</f>
        <v>15.815619652896599</v>
      </c>
      <c r="J71" s="131">
        <f>J72-J70</f>
        <v>6669.0999999999985</v>
      </c>
      <c r="K71" s="130">
        <f>(J71/J72)*100</f>
        <v>16.834359854604198</v>
      </c>
    </row>
    <row r="72" spans="1:11" ht="18" customHeight="1">
      <c r="A72" s="372" t="s">
        <v>2</v>
      </c>
      <c r="B72" s="369">
        <v>44000</v>
      </c>
      <c r="C72" s="370">
        <f>SUM(C55:C71)</f>
        <v>99.99999999999999</v>
      </c>
      <c r="D72" s="369">
        <v>43467</v>
      </c>
      <c r="E72" s="370">
        <f>SUM(E55:E71)</f>
        <v>99.99999999999999</v>
      </c>
      <c r="F72" s="369">
        <v>42397</v>
      </c>
      <c r="G72" s="370">
        <f>SUM(G55:G71)</f>
        <v>100.00000000000001</v>
      </c>
      <c r="H72" s="369">
        <v>40910</v>
      </c>
      <c r="I72" s="370">
        <f>SUM(I55:I71)</f>
        <v>100.00000000000001</v>
      </c>
      <c r="J72" s="369">
        <v>39616</v>
      </c>
      <c r="K72" s="370">
        <f>SUM(K55:K71)</f>
        <v>100.00000000000004</v>
      </c>
    </row>
    <row r="73" spans="1:5" ht="15" customHeight="1">
      <c r="A73" s="267" t="s">
        <v>146</v>
      </c>
      <c r="B73" s="120"/>
      <c r="C73" s="120"/>
      <c r="D73" s="36"/>
      <c r="E73" s="36"/>
    </row>
    <row r="74" spans="1:11" ht="12.75" customHeight="1">
      <c r="A74" s="230" t="s">
        <v>308</v>
      </c>
      <c r="B74"/>
      <c r="C74"/>
      <c r="D74" s="3"/>
      <c r="E74" s="3"/>
      <c r="F74" s="113"/>
      <c r="G74" s="113"/>
      <c r="H74" s="113"/>
      <c r="I74" s="113"/>
      <c r="J74" s="113"/>
      <c r="K74" s="113"/>
    </row>
    <row r="75" spans="1:11" ht="15">
      <c r="A75"/>
      <c r="B75"/>
      <c r="C75"/>
      <c r="D75" s="47"/>
      <c r="E75" s="113"/>
      <c r="F75" s="113"/>
      <c r="G75" s="113"/>
      <c r="H75" s="113"/>
      <c r="I75" s="113"/>
      <c r="J75" s="113"/>
      <c r="K75" s="113"/>
    </row>
    <row r="76" spans="1:4" ht="15">
      <c r="A76"/>
      <c r="B76"/>
      <c r="C76"/>
      <c r="D76" s="113"/>
    </row>
  </sheetData>
  <sheetProtection/>
  <mergeCells count="16">
    <mergeCell ref="A1:K1"/>
    <mergeCell ref="A2:K2"/>
    <mergeCell ref="A4:K4"/>
    <mergeCell ref="A6:K6"/>
    <mergeCell ref="A3:K3"/>
    <mergeCell ref="B53:C53"/>
    <mergeCell ref="D53:E53"/>
    <mergeCell ref="A52:K52"/>
    <mergeCell ref="A53:A54"/>
    <mergeCell ref="A29:K29"/>
    <mergeCell ref="A30:A31"/>
    <mergeCell ref="D30:E30"/>
    <mergeCell ref="B30:C30"/>
    <mergeCell ref="A7:A8"/>
    <mergeCell ref="D7:E7"/>
    <mergeCell ref="B7:C7"/>
  </mergeCells>
  <printOptions horizontalCentered="1"/>
  <pageMargins left="0.11811023622047245" right="0.11811023622047245" top="0.1968503937007874" bottom="0.1968503937007874" header="0.31496062992125984" footer="0.3937007874015748"/>
  <pageSetup horizontalDpi="300" verticalDpi="300" orientation="portrait" paperSize="9" scale="78" r:id="rId1"/>
  <ignoredErrors>
    <ignoredError sqref="C71 C48 C25 C69 B56:B71 D50:D52 D24:D25 C32:C47 A29:A50 C9:C23 C27:C30 C70 H18:H25 C49:C68 D16 A52:A71 A7:A27 B50:B54 D54:K71 B47:B48 B9 J27:J29 K8:K29 F15:F25 H27:H29 I8:I29 J15:J25 F27:F29 G8:G29 D8:D9 E8:E29 D27:D29 F8:F11 D11 J8:J13 H8:H13 F13 D14 H15:H16 B27:B29 H34:H48 H50:H52 F50:F52 J50:J52 E31:E52 G31:G52 F31:F48 I31:I52 K31:K52 J31:J48 H31:H32 D31:D32 D35:D48" formula="1"/>
    <ignoredError sqref="D7:K7 C7 C24 C26 B31 C31 B24:B25 B8 C8 D53:K53 D30:K30" numberStoredAsText="1" formula="1"/>
    <ignoredError sqref="B7 B3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B65"/>
  <sheetViews>
    <sheetView zoomScaleSheetLayoutView="75" zoomScalePageLayoutView="0" workbookViewId="0" topLeftCell="A40">
      <selection activeCell="A48" sqref="A48"/>
    </sheetView>
  </sheetViews>
  <sheetFormatPr defaultColWidth="9.140625" defaultRowHeight="12.75"/>
  <cols>
    <col min="1" max="1" width="115.28125" style="21" customWidth="1"/>
    <col min="2" max="2" width="2.421875" style="21" hidden="1" customWidth="1"/>
    <col min="3" max="16384" width="9.140625" style="21" customWidth="1"/>
  </cols>
  <sheetData>
    <row r="1" spans="1:2" ht="19.5" customHeight="1">
      <c r="A1" s="227" t="s">
        <v>77</v>
      </c>
      <c r="B1" s="228"/>
    </row>
    <row r="2" spans="1:2" ht="19.5" customHeight="1">
      <c r="A2" s="430" t="s">
        <v>132</v>
      </c>
      <c r="B2" s="430"/>
    </row>
    <row r="3" spans="1:2" ht="19.5" customHeight="1">
      <c r="A3" s="227" t="s">
        <v>135</v>
      </c>
      <c r="B3" s="228"/>
    </row>
    <row r="4" spans="1:2" ht="19.5" customHeight="1">
      <c r="A4" s="291"/>
      <c r="B4" s="22"/>
    </row>
    <row r="5" spans="1:2" ht="19.5" customHeight="1">
      <c r="A5" s="291"/>
      <c r="B5" s="22"/>
    </row>
    <row r="6" spans="1:2" s="25" customFormat="1" ht="19.5" customHeight="1">
      <c r="A6" s="23" t="s">
        <v>282</v>
      </c>
      <c r="B6" s="235"/>
    </row>
    <row r="7" spans="1:2" s="25" customFormat="1" ht="19.5" customHeight="1">
      <c r="A7" s="23" t="s">
        <v>288</v>
      </c>
      <c r="B7" s="235"/>
    </row>
    <row r="8" spans="1:2" s="25" customFormat="1" ht="19.5" customHeight="1">
      <c r="A8" s="23" t="s">
        <v>302</v>
      </c>
      <c r="B8" s="236"/>
    </row>
    <row r="9" spans="1:2" s="25" customFormat="1" ht="19.5" customHeight="1">
      <c r="A9" s="23" t="s">
        <v>293</v>
      </c>
      <c r="B9" s="236"/>
    </row>
    <row r="10" spans="1:2" s="25" customFormat="1" ht="19.5" customHeight="1">
      <c r="A10" s="23"/>
      <c r="B10" s="235"/>
    </row>
    <row r="11" spans="1:2" s="25" customFormat="1" ht="19.5" customHeight="1">
      <c r="A11" s="23"/>
      <c r="B11" s="235"/>
    </row>
    <row r="12" spans="1:2" s="25" customFormat="1" ht="19.5" customHeight="1">
      <c r="A12" s="23"/>
      <c r="B12" s="235"/>
    </row>
    <row r="13" spans="1:2" s="25" customFormat="1" ht="19.5" customHeight="1">
      <c r="A13" s="23"/>
      <c r="B13" s="236"/>
    </row>
    <row r="14" spans="1:2" s="25" customFormat="1" ht="19.5" customHeight="1">
      <c r="A14" s="23"/>
      <c r="B14" s="236"/>
    </row>
    <row r="15" spans="1:2" s="25" customFormat="1" ht="19.5" customHeight="1">
      <c r="A15" s="23"/>
      <c r="B15" s="236"/>
    </row>
    <row r="16" spans="1:2" s="25" customFormat="1" ht="19.5" customHeight="1">
      <c r="A16" s="23"/>
      <c r="B16" s="235"/>
    </row>
    <row r="17" spans="1:2" s="25" customFormat="1" ht="19.5" customHeight="1">
      <c r="A17" s="431" t="s">
        <v>76</v>
      </c>
      <c r="B17" s="237"/>
    </row>
    <row r="18" spans="1:2" s="25" customFormat="1" ht="19.5" customHeight="1">
      <c r="A18" s="431"/>
      <c r="B18" s="237"/>
    </row>
    <row r="19" spans="1:2" s="25" customFormat="1" ht="19.5" customHeight="1">
      <c r="A19" s="26" t="s">
        <v>142</v>
      </c>
      <c r="B19" s="238"/>
    </row>
    <row r="20" spans="1:2" s="25" customFormat="1" ht="19.5" customHeight="1">
      <c r="A20" s="26"/>
      <c r="B20" s="238"/>
    </row>
    <row r="21" spans="1:2" s="25" customFormat="1" ht="19.5" customHeight="1">
      <c r="A21" s="23"/>
      <c r="B21" s="238"/>
    </row>
    <row r="22" spans="1:2" s="25" customFormat="1" ht="19.5" customHeight="1">
      <c r="A22" s="26" t="s">
        <v>78</v>
      </c>
      <c r="B22" s="238"/>
    </row>
    <row r="23" spans="1:2" s="25" customFormat="1" ht="19.5" customHeight="1">
      <c r="A23" s="23"/>
      <c r="B23" s="238"/>
    </row>
    <row r="24" spans="1:2" s="25" customFormat="1" ht="19.5" customHeight="1">
      <c r="A24" s="234" t="s">
        <v>213</v>
      </c>
      <c r="B24" s="238"/>
    </row>
    <row r="25" spans="1:2" s="25" customFormat="1" ht="19.5" customHeight="1">
      <c r="A25" s="234"/>
      <c r="B25" s="238"/>
    </row>
    <row r="26" spans="1:2" s="25" customFormat="1" ht="19.5" customHeight="1">
      <c r="A26" s="234" t="s">
        <v>227</v>
      </c>
      <c r="B26" s="238"/>
    </row>
    <row r="27" spans="1:2" s="25" customFormat="1" ht="19.5" customHeight="1">
      <c r="A27" s="234" t="s">
        <v>212</v>
      </c>
      <c r="B27" s="238"/>
    </row>
    <row r="28" spans="1:2" s="25" customFormat="1" ht="19.5" customHeight="1">
      <c r="A28" s="234" t="s">
        <v>214</v>
      </c>
      <c r="B28" s="238"/>
    </row>
    <row r="29" spans="1:2" s="25" customFormat="1" ht="19.5" customHeight="1">
      <c r="A29" s="23" t="s">
        <v>162</v>
      </c>
      <c r="B29" s="238"/>
    </row>
    <row r="30" spans="1:2" s="25" customFormat="1" ht="19.5" customHeight="1">
      <c r="A30" s="23" t="s">
        <v>211</v>
      </c>
      <c r="B30" s="238"/>
    </row>
    <row r="31" spans="1:2" s="25" customFormat="1" ht="19.5" customHeight="1">
      <c r="A31" s="23" t="s">
        <v>163</v>
      </c>
      <c r="B31" s="238"/>
    </row>
    <row r="32" spans="1:2" s="25" customFormat="1" ht="19.5" customHeight="1">
      <c r="A32" s="23" t="s">
        <v>79</v>
      </c>
      <c r="B32" s="238"/>
    </row>
    <row r="33" spans="1:2" s="25" customFormat="1" ht="19.5" customHeight="1">
      <c r="A33" s="23"/>
      <c r="B33" s="238"/>
    </row>
    <row r="34" spans="1:2" s="25" customFormat="1" ht="19.5" customHeight="1">
      <c r="A34" s="23"/>
      <c r="B34" s="238"/>
    </row>
    <row r="35" spans="1:2" s="25" customFormat="1" ht="19.5" customHeight="1">
      <c r="A35" s="23"/>
      <c r="B35" s="238"/>
    </row>
    <row r="36" spans="1:2" s="25" customFormat="1" ht="19.5" customHeight="1">
      <c r="A36" s="239" t="s">
        <v>200</v>
      </c>
      <c r="B36" s="238"/>
    </row>
    <row r="37" spans="1:2" s="25" customFormat="1" ht="19.5" customHeight="1">
      <c r="A37" s="239" t="s">
        <v>143</v>
      </c>
      <c r="B37" s="238"/>
    </row>
    <row r="38" spans="1:2" s="25" customFormat="1" ht="19.5" customHeight="1">
      <c r="A38" s="239" t="s">
        <v>169</v>
      </c>
      <c r="B38" s="238"/>
    </row>
    <row r="39" spans="1:2" s="25" customFormat="1" ht="19.5" customHeight="1">
      <c r="A39" s="239" t="s">
        <v>280</v>
      </c>
      <c r="B39" s="238"/>
    </row>
    <row r="40" spans="1:2" s="25" customFormat="1" ht="19.5" customHeight="1">
      <c r="A40" s="239" t="s">
        <v>168</v>
      </c>
      <c r="B40" s="238"/>
    </row>
    <row r="41" spans="1:2" s="25" customFormat="1" ht="19.5" customHeight="1">
      <c r="A41" s="375" t="s">
        <v>300</v>
      </c>
      <c r="B41" s="238"/>
    </row>
    <row r="42" spans="1:2" s="25" customFormat="1" ht="19.5" customHeight="1">
      <c r="A42" s="239" t="s">
        <v>301</v>
      </c>
      <c r="B42" s="238"/>
    </row>
    <row r="43" spans="1:2" s="25" customFormat="1" ht="19.5" customHeight="1">
      <c r="A43" s="239"/>
      <c r="B43" s="238"/>
    </row>
    <row r="44" spans="1:2" s="25" customFormat="1" ht="19.5" customHeight="1">
      <c r="A44" s="239"/>
      <c r="B44" s="238"/>
    </row>
    <row r="45" spans="1:2" s="25" customFormat="1" ht="19.5" customHeight="1">
      <c r="A45" s="239"/>
      <c r="B45" s="238"/>
    </row>
    <row r="46" spans="1:2" s="25" customFormat="1" ht="19.5" customHeight="1">
      <c r="A46" s="239"/>
      <c r="B46" s="238"/>
    </row>
    <row r="47" ht="19.5" customHeight="1"/>
    <row r="48" spans="1:2" s="25" customFormat="1" ht="19.5" customHeight="1">
      <c r="A48" s="30" t="s">
        <v>80</v>
      </c>
      <c r="B48" s="28"/>
    </row>
    <row r="49" spans="1:2" s="25" customFormat="1" ht="19.5" customHeight="1">
      <c r="A49" s="429"/>
      <c r="B49" s="429"/>
    </row>
    <row r="50" spans="1:2" s="25" customFormat="1" ht="16.5" customHeight="1">
      <c r="A50" s="291"/>
      <c r="B50" s="290"/>
    </row>
    <row r="51" spans="1:2" s="25" customFormat="1" ht="19.5" customHeight="1">
      <c r="A51" s="29" t="s">
        <v>249</v>
      </c>
      <c r="B51" s="24"/>
    </row>
    <row r="52" spans="1:2" s="25" customFormat="1" ht="19.5" customHeight="1">
      <c r="A52" s="29" t="s">
        <v>353</v>
      </c>
      <c r="B52" s="24"/>
    </row>
    <row r="53" spans="1:2" s="25" customFormat="1" ht="19.5" customHeight="1">
      <c r="A53" s="29" t="s">
        <v>248</v>
      </c>
      <c r="B53" s="24"/>
    </row>
    <row r="54" spans="1:2" s="25" customFormat="1" ht="19.5" customHeight="1">
      <c r="A54" s="248" t="s">
        <v>238</v>
      </c>
      <c r="B54" s="24"/>
    </row>
    <row r="55" spans="1:2" ht="19.5" customHeight="1">
      <c r="A55" s="29" t="s">
        <v>149</v>
      </c>
      <c r="B55" s="27"/>
    </row>
    <row r="56" spans="1:2" ht="19.5" customHeight="1">
      <c r="A56" s="29" t="s">
        <v>84</v>
      </c>
      <c r="B56" s="27"/>
    </row>
    <row r="57" spans="1:2" ht="19.5" customHeight="1">
      <c r="A57" s="29" t="s">
        <v>164</v>
      </c>
      <c r="B57" s="27"/>
    </row>
    <row r="58" spans="1:2" ht="19.5" customHeight="1">
      <c r="A58" s="29" t="s">
        <v>229</v>
      </c>
      <c r="B58" s="27"/>
    </row>
    <row r="59" spans="1:2" ht="19.5" customHeight="1">
      <c r="A59" s="29" t="s">
        <v>230</v>
      </c>
      <c r="B59" s="27"/>
    </row>
    <row r="60" spans="1:2" ht="19.5" customHeight="1">
      <c r="A60" s="29" t="s">
        <v>239</v>
      </c>
      <c r="B60" s="27"/>
    </row>
    <row r="61" spans="1:2" ht="19.5" customHeight="1">
      <c r="A61" s="29" t="s">
        <v>322</v>
      </c>
      <c r="B61" s="27"/>
    </row>
    <row r="62" spans="1:2" ht="19.5" customHeight="1">
      <c r="A62" s="29" t="s">
        <v>321</v>
      </c>
      <c r="B62" s="27"/>
    </row>
    <row r="63" spans="1:2" ht="19.5" customHeight="1">
      <c r="A63" s="31" t="s">
        <v>232</v>
      </c>
      <c r="B63" s="27"/>
    </row>
    <row r="64" spans="1:2" ht="15">
      <c r="A64" s="292"/>
      <c r="B64" s="27"/>
    </row>
    <row r="65" spans="1:2" ht="15">
      <c r="A65" s="292"/>
      <c r="B65" s="27"/>
    </row>
  </sheetData>
  <sheetProtection/>
  <mergeCells count="3">
    <mergeCell ref="A49:B49"/>
    <mergeCell ref="A2:B2"/>
    <mergeCell ref="A17:A18"/>
  </mergeCells>
  <hyperlinks>
    <hyperlink ref="A41" r:id="rId1" display="http://www.agricultura.gov.br/vegetal/estatisticas"/>
  </hyperlinks>
  <printOptions horizontalCentered="1"/>
  <pageMargins left="0.3937007874015748" right="0.3937007874015748" top="0.7874015748031497" bottom="0.5905511811023623" header="0.35433070866141736" footer="0.5118110236220472"/>
  <pageSetup horizontalDpi="1200" verticalDpi="1200" orientation="portrait" paperSize="9" scale="80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3"/>
  <sheetViews>
    <sheetView zoomScale="90" zoomScaleNormal="90" zoomScalePageLayoutView="0" workbookViewId="0" topLeftCell="A10">
      <selection activeCell="A8" sqref="A8:S8"/>
    </sheetView>
  </sheetViews>
  <sheetFormatPr defaultColWidth="9.140625" defaultRowHeight="12.75"/>
  <cols>
    <col min="1" max="1" width="71.7109375" style="0" customWidth="1"/>
    <col min="2" max="5" width="11.28125" style="0" hidden="1" customWidth="1"/>
    <col min="6" max="6" width="10.7109375" style="0" hidden="1" customWidth="1"/>
    <col min="7" max="7" width="11.28125" style="0" hidden="1" customWidth="1"/>
    <col min="8" max="19" width="11.28125" style="0" customWidth="1"/>
  </cols>
  <sheetData>
    <row r="1" spans="1:7" ht="18.75" customHeight="1">
      <c r="A1" s="286" t="s">
        <v>77</v>
      </c>
      <c r="B1" s="144"/>
      <c r="C1" s="144"/>
      <c r="D1" s="144"/>
      <c r="E1" s="144"/>
      <c r="F1" s="144"/>
      <c r="G1" s="144"/>
    </row>
    <row r="2" spans="1:7" ht="18.75" customHeight="1">
      <c r="A2" s="286" t="s">
        <v>131</v>
      </c>
      <c r="B2" s="144"/>
      <c r="C2" s="144"/>
      <c r="D2" s="144"/>
      <c r="E2" s="144"/>
      <c r="F2" s="144"/>
      <c r="G2" s="144"/>
    </row>
    <row r="3" spans="1:7" ht="18.75" customHeight="1">
      <c r="A3" s="286" t="s">
        <v>147</v>
      </c>
      <c r="B3" s="144"/>
      <c r="C3" s="144"/>
      <c r="D3" s="144"/>
      <c r="E3" s="144"/>
      <c r="F3" s="144"/>
      <c r="G3" s="144"/>
    </row>
    <row r="4" spans="1:7" ht="15" customHeight="1">
      <c r="A4" s="144"/>
      <c r="B4" s="144"/>
      <c r="C4" s="144"/>
      <c r="D4" s="144"/>
      <c r="E4" s="144"/>
      <c r="F4" s="144"/>
      <c r="G4" s="144"/>
    </row>
    <row r="5" ht="14.25" customHeight="1"/>
    <row r="6" spans="1:19" ht="18.75" customHeight="1">
      <c r="A6" s="445" t="s">
        <v>151</v>
      </c>
      <c r="B6" s="445"/>
      <c r="C6" s="445"/>
      <c r="D6" s="445"/>
      <c r="E6" s="445"/>
      <c r="F6" s="445"/>
      <c r="G6" s="445"/>
      <c r="H6" s="445"/>
      <c r="I6" s="445"/>
      <c r="J6" s="445"/>
      <c r="K6" s="445"/>
      <c r="L6" s="445"/>
      <c r="M6" s="445"/>
      <c r="N6" s="445"/>
      <c r="O6" s="445"/>
      <c r="P6" s="445"/>
      <c r="Q6" s="445"/>
      <c r="R6" s="445"/>
      <c r="S6" s="445"/>
    </row>
    <row r="7" spans="1:19" ht="17.25" customHeight="1">
      <c r="A7" s="186"/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</row>
    <row r="8" spans="1:19" ht="17.25" customHeight="1">
      <c r="A8" s="432" t="s">
        <v>323</v>
      </c>
      <c r="B8" s="432"/>
      <c r="C8" s="432"/>
      <c r="D8" s="432"/>
      <c r="E8" s="432"/>
      <c r="F8" s="432"/>
      <c r="G8" s="432"/>
      <c r="H8" s="432"/>
      <c r="I8" s="432"/>
      <c r="J8" s="432"/>
      <c r="K8" s="432"/>
      <c r="L8" s="432"/>
      <c r="M8" s="432"/>
      <c r="N8" s="432"/>
      <c r="O8" s="432"/>
      <c r="P8" s="432"/>
      <c r="Q8" s="432"/>
      <c r="R8" s="432"/>
      <c r="S8" s="432"/>
    </row>
    <row r="9" spans="1:19" ht="15" customHeight="1">
      <c r="A9" s="186"/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</row>
    <row r="10" spans="1:19" ht="17.25" customHeight="1">
      <c r="A10" s="433" t="s">
        <v>202</v>
      </c>
      <c r="B10" s="433">
        <v>1997</v>
      </c>
      <c r="C10" s="433">
        <v>1998</v>
      </c>
      <c r="D10" s="433">
        <v>1999</v>
      </c>
      <c r="E10" s="433">
        <v>2000</v>
      </c>
      <c r="F10" s="433">
        <v>2001</v>
      </c>
      <c r="G10" s="433">
        <v>2002</v>
      </c>
      <c r="H10" s="433">
        <v>2003</v>
      </c>
      <c r="I10" s="433">
        <v>2004</v>
      </c>
      <c r="J10" s="433">
        <v>2005</v>
      </c>
      <c r="K10" s="433">
        <v>2006</v>
      </c>
      <c r="L10" s="433">
        <v>2007</v>
      </c>
      <c r="M10" s="433">
        <v>2008</v>
      </c>
      <c r="N10" s="433">
        <v>2009</v>
      </c>
      <c r="O10" s="433">
        <v>2010</v>
      </c>
      <c r="P10" s="433">
        <v>2011</v>
      </c>
      <c r="Q10" s="433">
        <v>2012</v>
      </c>
      <c r="R10" s="433">
        <v>2013</v>
      </c>
      <c r="S10" s="433">
        <v>2014</v>
      </c>
    </row>
    <row r="11" spans="1:19" ht="16.5" customHeight="1">
      <c r="A11" s="434"/>
      <c r="B11" s="434"/>
      <c r="C11" s="434"/>
      <c r="D11" s="434"/>
      <c r="E11" s="434"/>
      <c r="F11" s="434"/>
      <c r="G11" s="434"/>
      <c r="H11" s="434"/>
      <c r="I11" s="434"/>
      <c r="J11" s="434"/>
      <c r="K11" s="434"/>
      <c r="L11" s="434"/>
      <c r="M11" s="434"/>
      <c r="N11" s="434"/>
      <c r="O11" s="434"/>
      <c r="P11" s="434"/>
      <c r="Q11" s="434"/>
      <c r="R11" s="434"/>
      <c r="S11" s="434"/>
    </row>
    <row r="12" spans="1:19" ht="21.75" customHeight="1">
      <c r="A12" s="207" t="s">
        <v>204</v>
      </c>
      <c r="B12" s="225">
        <v>18.86</v>
      </c>
      <c r="C12" s="225">
        <v>33.95</v>
      </c>
      <c r="D12" s="225">
        <v>27.17</v>
      </c>
      <c r="E12" s="225">
        <v>31.1</v>
      </c>
      <c r="F12" s="225">
        <v>31.3</v>
      </c>
      <c r="G12" s="225">
        <v>48.48</v>
      </c>
      <c r="H12" s="225">
        <v>28.82</v>
      </c>
      <c r="I12" s="225">
        <v>39.272</v>
      </c>
      <c r="J12" s="226">
        <v>32.944</v>
      </c>
      <c r="K12" s="225">
        <v>42.512</v>
      </c>
      <c r="L12" s="225">
        <v>36.07</v>
      </c>
      <c r="M12" s="225">
        <v>45.992</v>
      </c>
      <c r="N12" s="225">
        <v>39.47</v>
      </c>
      <c r="O12" s="225">
        <v>48.095</v>
      </c>
      <c r="P12" s="225">
        <v>43.484</v>
      </c>
      <c r="Q12" s="225">
        <v>50.826</v>
      </c>
      <c r="R12" s="225">
        <v>49.152</v>
      </c>
      <c r="S12" s="225">
        <v>48.343</v>
      </c>
    </row>
    <row r="13" spans="1:19" ht="19.5" customHeight="1">
      <c r="A13" s="187" t="s">
        <v>177</v>
      </c>
      <c r="B13" s="211">
        <v>2.36</v>
      </c>
      <c r="C13" s="211">
        <v>2.36</v>
      </c>
      <c r="D13" s="211">
        <v>1.87</v>
      </c>
      <c r="E13" s="211">
        <v>1.98</v>
      </c>
      <c r="F13" s="211">
        <v>2.179</v>
      </c>
      <c r="G13" s="211">
        <v>2.31</v>
      </c>
      <c r="H13" s="211">
        <v>2.2</v>
      </c>
      <c r="I13" s="211">
        <v>2.21</v>
      </c>
      <c r="J13" s="212">
        <v>2.217</v>
      </c>
      <c r="K13" s="211">
        <v>2.152</v>
      </c>
      <c r="L13" s="211">
        <v>2.176</v>
      </c>
      <c r="M13" s="211">
        <v>2.169</v>
      </c>
      <c r="N13" s="211">
        <v>2.092</v>
      </c>
      <c r="O13" s="211">
        <v>2.076</v>
      </c>
      <c r="P13" s="211">
        <v>2.056</v>
      </c>
      <c r="Q13" s="211">
        <v>2.049</v>
      </c>
      <c r="R13" s="211">
        <v>2.016</v>
      </c>
      <c r="S13" s="211">
        <v>1.955</v>
      </c>
    </row>
    <row r="14" spans="1:19" ht="19.5" customHeight="1">
      <c r="A14" s="187" t="s">
        <v>155</v>
      </c>
      <c r="B14" s="213">
        <v>7.99</v>
      </c>
      <c r="C14" s="213">
        <v>14.39</v>
      </c>
      <c r="D14" s="213">
        <v>14.53</v>
      </c>
      <c r="E14" s="213">
        <v>15.7</v>
      </c>
      <c r="F14" s="213">
        <v>14.36</v>
      </c>
      <c r="G14" s="213">
        <v>20.98</v>
      </c>
      <c r="H14" s="213">
        <v>13.09</v>
      </c>
      <c r="I14" s="213">
        <v>17.75</v>
      </c>
      <c r="J14" s="214">
        <v>14.86</v>
      </c>
      <c r="K14" s="213">
        <v>19.75</v>
      </c>
      <c r="L14" s="213">
        <v>16.57</v>
      </c>
      <c r="M14" s="188">
        <v>21.2</v>
      </c>
      <c r="N14" s="213">
        <v>18.86</v>
      </c>
      <c r="O14" s="213">
        <v>23.16</v>
      </c>
      <c r="P14" s="213">
        <v>21.15</v>
      </c>
      <c r="Q14" s="213">
        <v>24.8</v>
      </c>
      <c r="R14" s="213">
        <v>24.38</v>
      </c>
      <c r="S14" s="213">
        <v>25.65</v>
      </c>
    </row>
    <row r="15" spans="1:19" ht="16.5" customHeight="1">
      <c r="A15" s="189"/>
      <c r="B15" s="199"/>
      <c r="C15" s="199"/>
      <c r="D15" s="199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99"/>
      <c r="S15" s="199"/>
    </row>
    <row r="16" spans="1:19" ht="21.75" customHeight="1">
      <c r="A16" s="193" t="s">
        <v>221</v>
      </c>
      <c r="B16" s="289"/>
      <c r="C16" s="240"/>
      <c r="D16" s="240"/>
      <c r="E16" s="240"/>
      <c r="F16" s="240"/>
      <c r="G16" s="240"/>
      <c r="H16" s="240"/>
      <c r="I16" s="240"/>
      <c r="J16" s="241"/>
      <c r="K16" s="240"/>
      <c r="L16" s="240"/>
      <c r="M16" s="240"/>
      <c r="N16" s="240"/>
      <c r="O16" s="240"/>
      <c r="P16" s="240"/>
      <c r="Q16" s="240"/>
      <c r="R16" s="240"/>
      <c r="S16" s="240"/>
    </row>
    <row r="17" spans="1:19" ht="19.5" customHeight="1">
      <c r="A17" s="195" t="s">
        <v>152</v>
      </c>
      <c r="B17" s="215">
        <v>16.742</v>
      </c>
      <c r="C17" s="215">
        <v>18.234</v>
      </c>
      <c r="D17" s="215">
        <v>23.445</v>
      </c>
      <c r="E17" s="215">
        <v>18.455</v>
      </c>
      <c r="F17" s="215">
        <v>23.727</v>
      </c>
      <c r="G17" s="215">
        <v>28.726</v>
      </c>
      <c r="H17" s="215">
        <v>25.969</v>
      </c>
      <c r="I17" s="215">
        <v>27.047</v>
      </c>
      <c r="J17" s="216">
        <v>26.431</v>
      </c>
      <c r="K17" s="215">
        <v>27.977</v>
      </c>
      <c r="L17" s="215">
        <v>28.398</v>
      </c>
      <c r="M17" s="215">
        <v>29.727</v>
      </c>
      <c r="N17" s="215">
        <v>30.481</v>
      </c>
      <c r="O17" s="215">
        <v>33.493</v>
      </c>
      <c r="P17" s="215">
        <v>33.61</v>
      </c>
      <c r="Q17" s="215">
        <v>28.735</v>
      </c>
      <c r="R17" s="215">
        <v>32.01</v>
      </c>
      <c r="S17" s="215">
        <v>2.856</v>
      </c>
    </row>
    <row r="18" spans="1:19" ht="19.5" customHeight="1">
      <c r="A18" s="196" t="s">
        <v>156</v>
      </c>
      <c r="B18" s="217">
        <v>3.097</v>
      </c>
      <c r="C18" s="217">
        <v>2.58</v>
      </c>
      <c r="D18" s="217">
        <v>2.463</v>
      </c>
      <c r="E18" s="217">
        <v>1.784</v>
      </c>
      <c r="F18" s="217">
        <v>1.417</v>
      </c>
      <c r="G18" s="217">
        <v>1.384</v>
      </c>
      <c r="H18" s="217">
        <v>1.546</v>
      </c>
      <c r="I18" s="217">
        <v>2.057</v>
      </c>
      <c r="J18" s="218">
        <v>2.928</v>
      </c>
      <c r="K18" s="217">
        <v>3.363</v>
      </c>
      <c r="L18" s="217">
        <v>3.891</v>
      </c>
      <c r="M18" s="217">
        <v>4.762</v>
      </c>
      <c r="N18" s="217">
        <v>4.279</v>
      </c>
      <c r="O18" s="217">
        <v>5.764</v>
      </c>
      <c r="P18" s="217">
        <v>8.733</v>
      </c>
      <c r="Q18" s="217">
        <v>6.462</v>
      </c>
      <c r="R18" s="217">
        <v>5.275</v>
      </c>
      <c r="S18" s="217">
        <v>0.391</v>
      </c>
    </row>
    <row r="19" spans="1:19" ht="19.5" customHeight="1">
      <c r="A19" s="187" t="s">
        <v>153</v>
      </c>
      <c r="B19" s="188">
        <v>185.02</v>
      </c>
      <c r="C19" s="188">
        <v>141.53</v>
      </c>
      <c r="D19" s="188">
        <v>105.08</v>
      </c>
      <c r="E19" s="188">
        <v>96.67</v>
      </c>
      <c r="F19" s="188">
        <v>59.72</v>
      </c>
      <c r="G19" s="188">
        <v>48.2</v>
      </c>
      <c r="H19" s="188">
        <v>59.55</v>
      </c>
      <c r="I19" s="229">
        <v>76.08</v>
      </c>
      <c r="J19" s="288">
        <v>110.8</v>
      </c>
      <c r="K19" s="229">
        <v>120.23</v>
      </c>
      <c r="L19" s="229">
        <v>137.03</v>
      </c>
      <c r="M19" s="229">
        <v>160.2</v>
      </c>
      <c r="N19" s="229">
        <v>140.38</v>
      </c>
      <c r="O19" s="229">
        <v>172.11</v>
      </c>
      <c r="P19" s="229">
        <v>259.83</v>
      </c>
      <c r="Q19" s="229">
        <v>224.9</v>
      </c>
      <c r="R19" s="229">
        <v>164.81</v>
      </c>
      <c r="S19" s="229">
        <v>137.05</v>
      </c>
    </row>
    <row r="20" spans="1:19" ht="17.25" customHeight="1">
      <c r="A20" s="198"/>
      <c r="B20" s="199"/>
      <c r="C20" s="199"/>
      <c r="D20" s="199"/>
      <c r="E20" s="199"/>
      <c r="F20" s="199"/>
      <c r="G20" s="199"/>
      <c r="H20" s="199"/>
      <c r="I20" s="199"/>
      <c r="J20" s="200"/>
      <c r="K20" s="199"/>
      <c r="L20" s="199"/>
      <c r="M20" s="199"/>
      <c r="N20" s="199"/>
      <c r="O20" s="199"/>
      <c r="P20" s="199"/>
      <c r="Q20" s="199"/>
      <c r="R20" s="199"/>
      <c r="S20" s="199"/>
    </row>
    <row r="21" spans="1:19" ht="21.75" customHeight="1">
      <c r="A21" s="201" t="s">
        <v>209</v>
      </c>
      <c r="B21" s="219">
        <v>11.5</v>
      </c>
      <c r="C21" s="219">
        <v>12.2</v>
      </c>
      <c r="D21" s="219">
        <v>12.7</v>
      </c>
      <c r="E21" s="219">
        <v>13.2</v>
      </c>
      <c r="F21" s="219">
        <v>13.64</v>
      </c>
      <c r="G21" s="219">
        <v>14</v>
      </c>
      <c r="H21" s="219">
        <v>13.7</v>
      </c>
      <c r="I21" s="219">
        <v>14.94</v>
      </c>
      <c r="J21" s="220">
        <v>15.54</v>
      </c>
      <c r="K21" s="219">
        <v>16.33</v>
      </c>
      <c r="L21" s="219">
        <v>17.12</v>
      </c>
      <c r="M21" s="219">
        <v>17.66</v>
      </c>
      <c r="N21" s="285">
        <v>18.389</v>
      </c>
      <c r="O21" s="285">
        <v>19.13</v>
      </c>
      <c r="P21" s="285">
        <v>19.72</v>
      </c>
      <c r="Q21" s="285">
        <v>20.33</v>
      </c>
      <c r="R21" s="285">
        <v>21</v>
      </c>
      <c r="S21" s="285">
        <v>22</v>
      </c>
    </row>
    <row r="22" spans="1:19" ht="19.5" customHeight="1">
      <c r="A22" s="187" t="s">
        <v>208</v>
      </c>
      <c r="B22" s="213">
        <v>4.3</v>
      </c>
      <c r="C22" s="213">
        <v>4.51</v>
      </c>
      <c r="D22" s="213">
        <v>4.67</v>
      </c>
      <c r="E22" s="213">
        <v>4.76</v>
      </c>
      <c r="F22" s="213">
        <v>4.88</v>
      </c>
      <c r="G22" s="213">
        <v>4.83</v>
      </c>
      <c r="H22" s="213">
        <v>4.65</v>
      </c>
      <c r="I22" s="213">
        <v>5.01</v>
      </c>
      <c r="J22" s="214">
        <v>5.14</v>
      </c>
      <c r="K22" s="213">
        <v>5.34</v>
      </c>
      <c r="L22" s="213">
        <v>5.53</v>
      </c>
      <c r="M22" s="213">
        <v>5.64</v>
      </c>
      <c r="N22" s="213">
        <v>5.81</v>
      </c>
      <c r="O22" s="213">
        <v>6.02</v>
      </c>
      <c r="P22" s="213">
        <v>6.1</v>
      </c>
      <c r="Q22" s="213">
        <v>6.23</v>
      </c>
      <c r="R22" s="213">
        <v>6.43</v>
      </c>
      <c r="S22" s="213">
        <v>6.43</v>
      </c>
    </row>
    <row r="23" spans="1:19" ht="16.5" customHeight="1">
      <c r="A23" s="186"/>
      <c r="B23" s="190"/>
      <c r="C23" s="190"/>
      <c r="D23" s="190"/>
      <c r="E23" s="190"/>
      <c r="F23" s="190"/>
      <c r="G23" s="190"/>
      <c r="H23" s="190"/>
      <c r="I23" s="190"/>
      <c r="J23" s="191"/>
      <c r="K23" s="190"/>
      <c r="L23" s="190"/>
      <c r="M23" s="190"/>
      <c r="N23" s="190"/>
      <c r="O23" s="190"/>
      <c r="P23" s="190"/>
      <c r="Q23" s="190"/>
      <c r="R23" s="190"/>
      <c r="S23" s="190"/>
    </row>
    <row r="24" spans="1:19" ht="21.75" customHeight="1">
      <c r="A24" s="193" t="s">
        <v>303</v>
      </c>
      <c r="B24" s="222">
        <v>11.47</v>
      </c>
      <c r="C24" s="221">
        <v>9.41</v>
      </c>
      <c r="D24" s="221">
        <v>7.56</v>
      </c>
      <c r="E24" s="337">
        <v>6.08</v>
      </c>
      <c r="F24" s="337">
        <v>5.569</v>
      </c>
      <c r="G24" s="337">
        <v>5.376</v>
      </c>
      <c r="H24" s="337">
        <v>5.12</v>
      </c>
      <c r="I24" s="337">
        <v>4.744</v>
      </c>
      <c r="J24" s="338">
        <v>3.373</v>
      </c>
      <c r="K24" s="337">
        <v>2.131</v>
      </c>
      <c r="L24" s="337">
        <v>0.886</v>
      </c>
      <c r="M24" s="337">
        <v>0.699</v>
      </c>
      <c r="N24" s="337">
        <v>1.11</v>
      </c>
      <c r="O24" s="337">
        <v>2.154</v>
      </c>
      <c r="P24" s="337">
        <v>2.102</v>
      </c>
      <c r="Q24" s="337">
        <v>1.648</v>
      </c>
      <c r="R24" s="337">
        <v>1.652</v>
      </c>
      <c r="S24" s="337">
        <v>1.652</v>
      </c>
    </row>
    <row r="25" spans="1:19" ht="17.25" customHeight="1">
      <c r="A25" s="186"/>
      <c r="B25" s="190"/>
      <c r="C25" s="190"/>
      <c r="D25" s="190"/>
      <c r="E25" s="190"/>
      <c r="F25" s="190"/>
      <c r="G25" s="190"/>
      <c r="H25" s="190"/>
      <c r="I25" s="190"/>
      <c r="J25" s="191"/>
      <c r="K25" s="190"/>
      <c r="L25" s="190"/>
      <c r="M25" s="190"/>
      <c r="N25" s="190"/>
      <c r="O25" s="190"/>
      <c r="P25" s="190"/>
      <c r="Q25" s="190"/>
      <c r="R25" s="190"/>
      <c r="S25" s="190"/>
    </row>
    <row r="26" spans="1:19" ht="21.75" customHeight="1">
      <c r="A26" s="242" t="s">
        <v>174</v>
      </c>
      <c r="B26" s="194">
        <v>682</v>
      </c>
      <c r="C26" s="194">
        <v>596</v>
      </c>
      <c r="D26" s="194">
        <v>688</v>
      </c>
      <c r="E26" s="194">
        <v>746</v>
      </c>
      <c r="F26" s="194">
        <v>898</v>
      </c>
      <c r="G26" s="194">
        <v>824</v>
      </c>
      <c r="H26" s="202">
        <v>550</v>
      </c>
      <c r="I26" s="203">
        <v>1226</v>
      </c>
      <c r="J26" s="203">
        <v>1282</v>
      </c>
      <c r="K26" s="204">
        <v>1680</v>
      </c>
      <c r="L26" s="204">
        <v>2147</v>
      </c>
      <c r="M26" s="204">
        <v>2561</v>
      </c>
      <c r="N26" s="204">
        <v>2843</v>
      </c>
      <c r="O26" s="204">
        <v>2846</v>
      </c>
      <c r="P26" s="204">
        <v>2714</v>
      </c>
      <c r="Q26" s="204">
        <v>2894</v>
      </c>
      <c r="R26" s="204">
        <v>3357</v>
      </c>
      <c r="S26" s="204">
        <v>4008</v>
      </c>
    </row>
    <row r="27" spans="1:19" ht="19.5" customHeight="1">
      <c r="A27" s="187" t="s">
        <v>172</v>
      </c>
      <c r="B27" s="243">
        <v>412</v>
      </c>
      <c r="C27" s="243">
        <v>384</v>
      </c>
      <c r="D27" s="243">
        <v>496</v>
      </c>
      <c r="E27" s="243">
        <v>718</v>
      </c>
      <c r="F27" s="243">
        <v>855</v>
      </c>
      <c r="G27" s="243">
        <v>693</v>
      </c>
      <c r="H27" s="244">
        <v>524</v>
      </c>
      <c r="I27" s="245">
        <v>1201</v>
      </c>
      <c r="J27" s="245">
        <v>1249</v>
      </c>
      <c r="K27" s="246">
        <v>1579</v>
      </c>
      <c r="L27" s="246">
        <v>2026</v>
      </c>
      <c r="M27" s="246">
        <v>2441</v>
      </c>
      <c r="N27" s="246">
        <v>2673</v>
      </c>
      <c r="O27" s="246">
        <v>2673</v>
      </c>
      <c r="P27" s="246">
        <v>2539</v>
      </c>
      <c r="Q27" s="246">
        <v>2734</v>
      </c>
      <c r="R27" s="246">
        <v>3180</v>
      </c>
      <c r="S27" s="246">
        <v>3825</v>
      </c>
    </row>
    <row r="28" spans="1:19" s="206" customFormat="1" ht="19.5" customHeight="1">
      <c r="A28" s="205" t="s">
        <v>173</v>
      </c>
      <c r="B28" s="213">
        <v>1.5</v>
      </c>
      <c r="C28" s="213">
        <v>2</v>
      </c>
      <c r="D28" s="213">
        <v>4</v>
      </c>
      <c r="E28" s="213">
        <v>4</v>
      </c>
      <c r="F28" s="213">
        <v>8</v>
      </c>
      <c r="G28" s="213">
        <v>1.6</v>
      </c>
      <c r="H28" s="213">
        <v>3.49</v>
      </c>
      <c r="I28" s="213">
        <v>5</v>
      </c>
      <c r="J28" s="214">
        <v>8.4</v>
      </c>
      <c r="K28" s="213">
        <v>5.5</v>
      </c>
      <c r="L28" s="213">
        <v>13</v>
      </c>
      <c r="M28" s="213">
        <v>13</v>
      </c>
      <c r="N28" s="213">
        <v>15</v>
      </c>
      <c r="O28" s="213">
        <v>15</v>
      </c>
      <c r="P28" s="213">
        <v>14</v>
      </c>
      <c r="Q28" s="213">
        <v>8</v>
      </c>
      <c r="R28" s="213">
        <v>2.5</v>
      </c>
      <c r="S28" s="213">
        <v>4</v>
      </c>
    </row>
    <row r="29" spans="1:19" ht="19.5" customHeight="1">
      <c r="A29" s="187" t="s">
        <v>344</v>
      </c>
      <c r="B29" s="213">
        <v>15.1</v>
      </c>
      <c r="C29" s="213">
        <v>15.3</v>
      </c>
      <c r="D29" s="213">
        <v>14</v>
      </c>
      <c r="E29" s="213">
        <v>16</v>
      </c>
      <c r="F29" s="213">
        <v>16</v>
      </c>
      <c r="G29" s="213">
        <v>5.1</v>
      </c>
      <c r="H29" s="213">
        <v>8</v>
      </c>
      <c r="I29" s="213">
        <v>8</v>
      </c>
      <c r="J29" s="214">
        <v>12</v>
      </c>
      <c r="K29" s="213">
        <v>7.5</v>
      </c>
      <c r="L29" s="213">
        <v>12</v>
      </c>
      <c r="M29" s="213">
        <v>12</v>
      </c>
      <c r="N29" s="213">
        <v>15.3</v>
      </c>
      <c r="O29" s="213">
        <v>15.3</v>
      </c>
      <c r="P29" s="213">
        <v>15</v>
      </c>
      <c r="Q29" s="213">
        <v>12</v>
      </c>
      <c r="R29" s="213">
        <v>0</v>
      </c>
      <c r="S29" s="213">
        <v>6.5</v>
      </c>
    </row>
    <row r="30" spans="1:19" ht="17.25" customHeight="1">
      <c r="A30" s="365"/>
      <c r="B30" s="190"/>
      <c r="C30" s="190"/>
      <c r="D30" s="190"/>
      <c r="E30" s="190"/>
      <c r="F30" s="190"/>
      <c r="G30" s="190"/>
      <c r="H30" s="190"/>
      <c r="I30" s="190"/>
      <c r="J30" s="191"/>
      <c r="K30" s="190"/>
      <c r="L30" s="192"/>
      <c r="M30" s="192"/>
      <c r="N30" s="192"/>
      <c r="O30" s="192"/>
      <c r="P30" s="192"/>
      <c r="Q30" s="192"/>
      <c r="R30" s="192"/>
      <c r="S30" s="192"/>
    </row>
    <row r="31" spans="1:19" ht="21.75" customHeight="1">
      <c r="A31" s="201" t="s">
        <v>291</v>
      </c>
      <c r="B31" s="437">
        <v>20.67</v>
      </c>
      <c r="C31" s="437">
        <v>22.74</v>
      </c>
      <c r="D31" s="437">
        <v>26.87</v>
      </c>
      <c r="E31" s="437">
        <v>20.28</v>
      </c>
      <c r="F31" s="437">
        <v>25.77</v>
      </c>
      <c r="G31" s="437">
        <v>32.04</v>
      </c>
      <c r="H31" s="437">
        <v>29.86</v>
      </c>
      <c r="I31" s="437">
        <v>29.27</v>
      </c>
      <c r="J31" s="437">
        <v>30.17</v>
      </c>
      <c r="K31" s="435">
        <v>30.37</v>
      </c>
      <c r="L31" s="435">
        <v>29.5</v>
      </c>
      <c r="M31" s="435">
        <v>30.46</v>
      </c>
      <c r="N31" s="435">
        <v>31.65</v>
      </c>
      <c r="O31" s="435">
        <v>34.56</v>
      </c>
      <c r="P31" s="435">
        <v>32.14</v>
      </c>
      <c r="Q31" s="435">
        <v>25.93</v>
      </c>
      <c r="R31" s="435">
        <v>29.41</v>
      </c>
      <c r="S31" s="435">
        <v>0</v>
      </c>
    </row>
    <row r="32" spans="1:19" ht="21.75" customHeight="1">
      <c r="A32" s="207" t="s">
        <v>207</v>
      </c>
      <c r="B32" s="438"/>
      <c r="C32" s="438"/>
      <c r="D32" s="438"/>
      <c r="E32" s="438"/>
      <c r="F32" s="438"/>
      <c r="G32" s="438"/>
      <c r="H32" s="438"/>
      <c r="I32" s="438"/>
      <c r="J32" s="438"/>
      <c r="K32" s="436"/>
      <c r="L32" s="436"/>
      <c r="M32" s="436"/>
      <c r="N32" s="436"/>
      <c r="O32" s="436"/>
      <c r="P32" s="436"/>
      <c r="Q32" s="436"/>
      <c r="R32" s="436"/>
      <c r="S32" s="436"/>
    </row>
    <row r="33" spans="1:19" ht="17.25" customHeight="1">
      <c r="A33" s="208"/>
      <c r="B33" s="197"/>
      <c r="C33" s="197"/>
      <c r="D33" s="197"/>
      <c r="E33" s="197"/>
      <c r="F33" s="197"/>
      <c r="G33" s="197"/>
      <c r="H33" s="197"/>
      <c r="I33" s="197"/>
      <c r="J33" s="209"/>
      <c r="K33" s="199"/>
      <c r="L33" s="190"/>
      <c r="M33" s="190"/>
      <c r="N33" s="190"/>
      <c r="O33" s="190"/>
      <c r="P33" s="190"/>
      <c r="Q33" s="190"/>
      <c r="R33" s="190"/>
      <c r="S33" s="190"/>
    </row>
    <row r="34" spans="1:19" ht="21.75" customHeight="1">
      <c r="A34" s="201" t="s">
        <v>154</v>
      </c>
      <c r="B34" s="437">
        <v>13.14</v>
      </c>
      <c r="C34" s="437">
        <v>11.97</v>
      </c>
      <c r="D34" s="437">
        <v>11.92</v>
      </c>
      <c r="E34" s="437">
        <v>8.57</v>
      </c>
      <c r="F34" s="437">
        <v>5.86</v>
      </c>
      <c r="G34" s="437">
        <v>5.51</v>
      </c>
      <c r="H34" s="437">
        <v>4.99</v>
      </c>
      <c r="I34" s="437">
        <v>5.21</v>
      </c>
      <c r="J34" s="437">
        <v>6.64</v>
      </c>
      <c r="K34" s="435">
        <v>6.75</v>
      </c>
      <c r="L34" s="435">
        <v>6.6</v>
      </c>
      <c r="M34" s="435">
        <v>6.59</v>
      </c>
      <c r="N34" s="435">
        <v>6.61</v>
      </c>
      <c r="O34" s="435">
        <v>7.54</v>
      </c>
      <c r="P34" s="435">
        <v>9.23</v>
      </c>
      <c r="Q34" s="435">
        <v>6.74</v>
      </c>
      <c r="R34" s="435">
        <v>5.28</v>
      </c>
      <c r="S34" s="435">
        <v>6.7</v>
      </c>
    </row>
    <row r="35" spans="1:19" ht="21" customHeight="1">
      <c r="A35" s="207" t="s">
        <v>205</v>
      </c>
      <c r="B35" s="438"/>
      <c r="C35" s="438"/>
      <c r="D35" s="438"/>
      <c r="E35" s="438"/>
      <c r="F35" s="438"/>
      <c r="G35" s="438"/>
      <c r="H35" s="438"/>
      <c r="I35" s="438"/>
      <c r="J35" s="438"/>
      <c r="K35" s="436"/>
      <c r="L35" s="436"/>
      <c r="M35" s="436"/>
      <c r="N35" s="436"/>
      <c r="O35" s="436"/>
      <c r="P35" s="436"/>
      <c r="Q35" s="436"/>
      <c r="R35" s="436"/>
      <c r="S35" s="436"/>
    </row>
    <row r="36" spans="1:19" ht="17.25" customHeight="1">
      <c r="A36" s="208"/>
      <c r="B36" s="199"/>
      <c r="C36" s="199"/>
      <c r="D36" s="199"/>
      <c r="E36" s="199"/>
      <c r="F36" s="199"/>
      <c r="G36" s="199"/>
      <c r="H36" s="199"/>
      <c r="I36" s="199"/>
      <c r="J36" s="200"/>
      <c r="K36" s="199"/>
      <c r="L36" s="190"/>
      <c r="M36" s="190"/>
      <c r="N36" s="190"/>
      <c r="O36" s="190"/>
      <c r="P36" s="190"/>
      <c r="Q36" s="190"/>
      <c r="R36" s="190"/>
      <c r="S36" s="190"/>
    </row>
    <row r="37" spans="1:19" ht="21.75" customHeight="1">
      <c r="A37" s="210" t="s">
        <v>171</v>
      </c>
      <c r="B37" s="443">
        <v>212.77</v>
      </c>
      <c r="C37" s="443">
        <v>164.03</v>
      </c>
      <c r="D37" s="443">
        <v>183.28</v>
      </c>
      <c r="E37" s="443">
        <v>163.81</v>
      </c>
      <c r="F37" s="443">
        <v>117.97</v>
      </c>
      <c r="G37" s="443">
        <v>129.88</v>
      </c>
      <c r="H37" s="443">
        <v>173.84</v>
      </c>
      <c r="I37" s="443">
        <v>217.27</v>
      </c>
      <c r="J37" s="443">
        <v>281.13</v>
      </c>
      <c r="K37" s="439">
        <v>250.33</v>
      </c>
      <c r="L37" s="441">
        <v>252.43</v>
      </c>
      <c r="M37" s="439">
        <v>260.37</v>
      </c>
      <c r="N37" s="439">
        <v>263.2</v>
      </c>
      <c r="O37" s="439">
        <v>310.91</v>
      </c>
      <c r="P37" s="439">
        <v>494.95</v>
      </c>
      <c r="Q37" s="439">
        <v>390.03</v>
      </c>
      <c r="R37" s="439">
        <v>288.93</v>
      </c>
      <c r="S37" s="439">
        <v>289.44</v>
      </c>
    </row>
    <row r="38" spans="1:19" ht="21" customHeight="1" thickBot="1">
      <c r="A38" s="224" t="s">
        <v>206</v>
      </c>
      <c r="B38" s="444"/>
      <c r="C38" s="444"/>
      <c r="D38" s="444"/>
      <c r="E38" s="444"/>
      <c r="F38" s="444"/>
      <c r="G38" s="444"/>
      <c r="H38" s="444"/>
      <c r="I38" s="444"/>
      <c r="J38" s="444"/>
      <c r="K38" s="440"/>
      <c r="L38" s="442"/>
      <c r="M38" s="440"/>
      <c r="N38" s="440"/>
      <c r="O38" s="440"/>
      <c r="P38" s="440"/>
      <c r="Q38" s="440"/>
      <c r="R38" s="440"/>
      <c r="S38" s="440"/>
    </row>
    <row r="39" ht="18" customHeight="1">
      <c r="A39" s="144" t="s">
        <v>159</v>
      </c>
    </row>
    <row r="40" ht="18" customHeight="1">
      <c r="A40" s="364" t="s">
        <v>324</v>
      </c>
    </row>
    <row r="41" ht="18" customHeight="1">
      <c r="A41" s="364" t="s">
        <v>325</v>
      </c>
    </row>
    <row r="42" ht="18" customHeight="1">
      <c r="A42" s="364" t="s">
        <v>326</v>
      </c>
    </row>
    <row r="43" ht="18" customHeight="1">
      <c r="A43" s="364" t="s">
        <v>327</v>
      </c>
    </row>
  </sheetData>
  <sheetProtection/>
  <mergeCells count="75">
    <mergeCell ref="A6:S6"/>
    <mergeCell ref="S10:S11"/>
    <mergeCell ref="S31:S32"/>
    <mergeCell ref="S34:S35"/>
    <mergeCell ref="N31:N32"/>
    <mergeCell ref="O10:O11"/>
    <mergeCell ref="O31:O32"/>
    <mergeCell ref="O34:O35"/>
    <mergeCell ref="B10:B11"/>
    <mergeCell ref="C10:C11"/>
    <mergeCell ref="M10:M11"/>
    <mergeCell ref="M31:M32"/>
    <mergeCell ref="Q10:Q11"/>
    <mergeCell ref="Q31:Q32"/>
    <mergeCell ref="P10:P11"/>
    <mergeCell ref="P31:P32"/>
    <mergeCell ref="N10:N11"/>
    <mergeCell ref="O37:O38"/>
    <mergeCell ref="N34:N35"/>
    <mergeCell ref="M37:M38"/>
    <mergeCell ref="P34:P35"/>
    <mergeCell ref="P37:P38"/>
    <mergeCell ref="S37:S38"/>
    <mergeCell ref="Q34:Q35"/>
    <mergeCell ref="Q37:Q38"/>
    <mergeCell ref="J31:J32"/>
    <mergeCell ref="D10:D11"/>
    <mergeCell ref="E10:E11"/>
    <mergeCell ref="B31:B32"/>
    <mergeCell ref="C31:C32"/>
    <mergeCell ref="D31:D32"/>
    <mergeCell ref="E31:E32"/>
    <mergeCell ref="F37:F38"/>
    <mergeCell ref="G37:G38"/>
    <mergeCell ref="H37:H38"/>
    <mergeCell ref="I37:I38"/>
    <mergeCell ref="J37:J38"/>
    <mergeCell ref="I34:I35"/>
    <mergeCell ref="J34:J35"/>
    <mergeCell ref="B34:B35"/>
    <mergeCell ref="C34:C35"/>
    <mergeCell ref="D34:D35"/>
    <mergeCell ref="E34:E35"/>
    <mergeCell ref="B37:B38"/>
    <mergeCell ref="C37:C38"/>
    <mergeCell ref="D37:D38"/>
    <mergeCell ref="E37:E38"/>
    <mergeCell ref="I10:I11"/>
    <mergeCell ref="F34:F35"/>
    <mergeCell ref="G34:G35"/>
    <mergeCell ref="H10:H11"/>
    <mergeCell ref="F31:F32"/>
    <mergeCell ref="G31:G32"/>
    <mergeCell ref="H34:H35"/>
    <mergeCell ref="I31:I32"/>
    <mergeCell ref="R34:R35"/>
    <mergeCell ref="R37:R38"/>
    <mergeCell ref="K31:K32"/>
    <mergeCell ref="L31:L32"/>
    <mergeCell ref="K34:K35"/>
    <mergeCell ref="L34:L35"/>
    <mergeCell ref="K37:K38"/>
    <mergeCell ref="L37:L38"/>
    <mergeCell ref="M34:M35"/>
    <mergeCell ref="N37:N38"/>
    <mergeCell ref="A8:S8"/>
    <mergeCell ref="R10:R11"/>
    <mergeCell ref="R31:R32"/>
    <mergeCell ref="A10:A11"/>
    <mergeCell ref="L10:L11"/>
    <mergeCell ref="K10:K11"/>
    <mergeCell ref="G10:G11"/>
    <mergeCell ref="F10:F11"/>
    <mergeCell ref="H31:H32"/>
    <mergeCell ref="J10:J11"/>
  </mergeCells>
  <printOptions horizontalCentered="1"/>
  <pageMargins left="0.1968503937007874" right="0.1968503937007874" top="0.1968503937007874" bottom="0.1968503937007874" header="0.5118110236220472" footer="0.3937007874015748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zoomScalePageLayoutView="0" workbookViewId="0" topLeftCell="A1">
      <pane xSplit="3" topLeftCell="D1" activePane="topRight" state="frozen"/>
      <selection pane="topLeft" activeCell="A2" sqref="A2:M2"/>
      <selection pane="topRight" activeCell="A2" sqref="A2:M2"/>
    </sheetView>
  </sheetViews>
  <sheetFormatPr defaultColWidth="9.140625" defaultRowHeight="12.75"/>
  <cols>
    <col min="1" max="1" width="5.421875" style="61" customWidth="1"/>
    <col min="2" max="2" width="7.00390625" style="61" customWidth="1"/>
    <col min="3" max="3" width="9.7109375" style="61" customWidth="1"/>
    <col min="4" max="4" width="9.28125" style="61" customWidth="1"/>
    <col min="5" max="5" width="9.57421875" style="61" customWidth="1"/>
    <col min="6" max="6" width="9.00390625" style="61" customWidth="1"/>
    <col min="7" max="7" width="9.7109375" style="61" customWidth="1"/>
    <col min="8" max="8" width="9.00390625" style="61" customWidth="1"/>
    <col min="9" max="9" width="12.421875" style="61" customWidth="1"/>
    <col min="10" max="10" width="11.7109375" style="107" customWidth="1"/>
    <col min="11" max="12" width="9.140625" style="61" customWidth="1"/>
    <col min="13" max="13" width="11.8515625" style="61" customWidth="1"/>
    <col min="14" max="16384" width="9.140625" style="61" customWidth="1"/>
  </cols>
  <sheetData>
    <row r="1" spans="1:13" ht="13.5" thickBot="1">
      <c r="A1" s="58"/>
      <c r="B1" s="59"/>
      <c r="C1" s="59"/>
      <c r="D1" s="59"/>
      <c r="E1" s="59"/>
      <c r="F1" s="59"/>
      <c r="G1" s="59"/>
      <c r="H1" s="59"/>
      <c r="I1" s="59"/>
      <c r="J1" s="60"/>
      <c r="K1" s="59"/>
      <c r="L1" s="59"/>
      <c r="M1" s="59"/>
    </row>
    <row r="2" spans="1:13" ht="15" customHeight="1" thickBot="1">
      <c r="A2" s="466" t="s">
        <v>104</v>
      </c>
      <c r="B2" s="467"/>
      <c r="C2" s="467"/>
      <c r="D2" s="467"/>
      <c r="E2" s="467"/>
      <c r="F2" s="467"/>
      <c r="G2" s="467"/>
      <c r="H2" s="467"/>
      <c r="I2" s="467"/>
      <c r="J2" s="467"/>
      <c r="K2" s="467"/>
      <c r="L2" s="467"/>
      <c r="M2" s="468"/>
    </row>
    <row r="3" spans="1:13" ht="17.25" customHeight="1">
      <c r="A3" s="457" t="s">
        <v>105</v>
      </c>
      <c r="B3" s="458"/>
      <c r="C3" s="459"/>
      <c r="D3" s="464" t="s">
        <v>106</v>
      </c>
      <c r="E3" s="465"/>
      <c r="F3" s="62" t="s">
        <v>107</v>
      </c>
      <c r="G3" s="454" t="s">
        <v>108</v>
      </c>
      <c r="H3" s="455"/>
      <c r="I3" s="455"/>
      <c r="J3" s="456"/>
      <c r="K3" s="454" t="s">
        <v>109</v>
      </c>
      <c r="L3" s="455"/>
      <c r="M3" s="456"/>
    </row>
    <row r="4" spans="1:13" ht="21" customHeight="1">
      <c r="A4" s="460"/>
      <c r="B4" s="461"/>
      <c r="C4" s="462"/>
      <c r="D4" s="63" t="s">
        <v>110</v>
      </c>
      <c r="E4" s="64" t="s">
        <v>111</v>
      </c>
      <c r="F4" s="65" t="s">
        <v>112</v>
      </c>
      <c r="G4" s="63" t="s">
        <v>113</v>
      </c>
      <c r="H4" s="66" t="s">
        <v>111</v>
      </c>
      <c r="I4" s="67" t="s">
        <v>114</v>
      </c>
      <c r="J4" s="68" t="s">
        <v>115</v>
      </c>
      <c r="K4" s="63" t="s">
        <v>113</v>
      </c>
      <c r="L4" s="66" t="s">
        <v>111</v>
      </c>
      <c r="M4" s="68" t="s">
        <v>116</v>
      </c>
    </row>
    <row r="5" spans="1:13" ht="15" customHeight="1">
      <c r="A5" s="452" t="s">
        <v>46</v>
      </c>
      <c r="B5" s="452"/>
      <c r="C5" s="453"/>
      <c r="D5" s="69">
        <v>852</v>
      </c>
      <c r="E5" s="70">
        <f aca="true" t="shared" si="0" ref="E5:E19">D5*100</f>
        <v>85200</v>
      </c>
      <c r="F5" s="71">
        <v>190</v>
      </c>
      <c r="G5" s="69">
        <v>819</v>
      </c>
      <c r="H5" s="72">
        <f aca="true" t="shared" si="1" ref="H5:H11">G5*100</f>
        <v>81900</v>
      </c>
      <c r="I5" s="73">
        <v>374100</v>
      </c>
      <c r="J5" s="74">
        <f aca="true" t="shared" si="2" ref="J5:J12">I5/H5</f>
        <v>4.5677655677655675</v>
      </c>
      <c r="K5" s="69">
        <v>274</v>
      </c>
      <c r="L5" s="72">
        <f aca="true" t="shared" si="3" ref="L5:L11">K5*100</f>
        <v>27400</v>
      </c>
      <c r="M5" s="74">
        <f aca="true" t="shared" si="4" ref="M5:M11">L5*190</f>
        <v>5206000</v>
      </c>
    </row>
    <row r="6" spans="1:13" ht="15" customHeight="1">
      <c r="A6" s="446" t="s">
        <v>44</v>
      </c>
      <c r="B6" s="446"/>
      <c r="C6" s="447"/>
      <c r="D6" s="75">
        <v>740</v>
      </c>
      <c r="E6" s="76">
        <f t="shared" si="0"/>
        <v>74000</v>
      </c>
      <c r="F6" s="71">
        <v>190</v>
      </c>
      <c r="G6" s="75">
        <v>127</v>
      </c>
      <c r="H6" s="72">
        <f t="shared" si="1"/>
        <v>12700</v>
      </c>
      <c r="I6" s="77">
        <v>12065</v>
      </c>
      <c r="J6" s="78">
        <f t="shared" si="2"/>
        <v>0.95</v>
      </c>
      <c r="K6" s="75">
        <v>10</v>
      </c>
      <c r="L6" s="72">
        <f t="shared" si="3"/>
        <v>1000</v>
      </c>
      <c r="M6" s="74">
        <f t="shared" si="4"/>
        <v>190000</v>
      </c>
    </row>
    <row r="7" spans="1:13" ht="15" customHeight="1">
      <c r="A7" s="446" t="s">
        <v>43</v>
      </c>
      <c r="B7" s="446"/>
      <c r="C7" s="447"/>
      <c r="D7" s="75">
        <v>6480</v>
      </c>
      <c r="E7" s="76">
        <f t="shared" si="0"/>
        <v>648000</v>
      </c>
      <c r="F7" s="71">
        <v>190</v>
      </c>
      <c r="G7" s="75">
        <v>5947</v>
      </c>
      <c r="H7" s="72">
        <f t="shared" si="1"/>
        <v>594700</v>
      </c>
      <c r="I7" s="77">
        <v>3809920</v>
      </c>
      <c r="J7" s="78">
        <f t="shared" si="2"/>
        <v>6.406457037161594</v>
      </c>
      <c r="K7" s="75">
        <v>1621</v>
      </c>
      <c r="L7" s="72">
        <f t="shared" si="3"/>
        <v>162100</v>
      </c>
      <c r="M7" s="74">
        <f t="shared" si="4"/>
        <v>30799000</v>
      </c>
    </row>
    <row r="8" spans="1:13" ht="15" customHeight="1">
      <c r="A8" s="446" t="s">
        <v>72</v>
      </c>
      <c r="B8" s="446"/>
      <c r="C8" s="447"/>
      <c r="D8" s="75">
        <v>1080</v>
      </c>
      <c r="E8" s="76">
        <f t="shared" si="0"/>
        <v>108000</v>
      </c>
      <c r="F8" s="71">
        <v>190</v>
      </c>
      <c r="G8" s="75">
        <v>1028</v>
      </c>
      <c r="H8" s="72">
        <f t="shared" si="1"/>
        <v>102800</v>
      </c>
      <c r="I8" s="77">
        <v>485840</v>
      </c>
      <c r="J8" s="78">
        <f t="shared" si="2"/>
        <v>4.726070038910506</v>
      </c>
      <c r="K8" s="75">
        <v>456</v>
      </c>
      <c r="L8" s="72">
        <f t="shared" si="3"/>
        <v>45600</v>
      </c>
      <c r="M8" s="74">
        <f t="shared" si="4"/>
        <v>8664000</v>
      </c>
    </row>
    <row r="9" spans="1:13" ht="15" customHeight="1">
      <c r="A9" s="446" t="s">
        <v>45</v>
      </c>
      <c r="B9" s="446"/>
      <c r="C9" s="447"/>
      <c r="D9" s="75">
        <v>1320</v>
      </c>
      <c r="E9" s="76">
        <f t="shared" si="0"/>
        <v>132000</v>
      </c>
      <c r="F9" s="71">
        <v>190</v>
      </c>
      <c r="G9" s="75">
        <v>1261</v>
      </c>
      <c r="H9" s="72">
        <f t="shared" si="1"/>
        <v>126100</v>
      </c>
      <c r="I9" s="77">
        <v>814000</v>
      </c>
      <c r="J9" s="78">
        <f t="shared" si="2"/>
        <v>6.455194290245837</v>
      </c>
      <c r="K9" s="75">
        <v>352</v>
      </c>
      <c r="L9" s="72">
        <f t="shared" si="3"/>
        <v>35200</v>
      </c>
      <c r="M9" s="74">
        <f t="shared" si="4"/>
        <v>6688000</v>
      </c>
    </row>
    <row r="10" spans="1:13" ht="15" customHeight="1">
      <c r="A10" s="446" t="s">
        <v>75</v>
      </c>
      <c r="B10" s="446"/>
      <c r="C10" s="447"/>
      <c r="D10" s="75">
        <v>108</v>
      </c>
      <c r="E10" s="76">
        <f t="shared" si="0"/>
        <v>10800</v>
      </c>
      <c r="F10" s="71">
        <v>190</v>
      </c>
      <c r="G10" s="75">
        <v>51</v>
      </c>
      <c r="H10" s="72">
        <f t="shared" si="1"/>
        <v>5100</v>
      </c>
      <c r="I10" s="77">
        <v>4845</v>
      </c>
      <c r="J10" s="78">
        <f t="shared" si="2"/>
        <v>0.95</v>
      </c>
      <c r="K10" s="75">
        <v>0</v>
      </c>
      <c r="L10" s="72">
        <f t="shared" si="3"/>
        <v>0</v>
      </c>
      <c r="M10" s="74">
        <f t="shared" si="4"/>
        <v>0</v>
      </c>
    </row>
    <row r="11" spans="1:13" ht="15" customHeight="1">
      <c r="A11" s="446" t="s">
        <v>117</v>
      </c>
      <c r="B11" s="446"/>
      <c r="C11" s="447"/>
      <c r="D11" s="75">
        <v>100</v>
      </c>
      <c r="E11" s="76">
        <f t="shared" si="0"/>
        <v>10000</v>
      </c>
      <c r="F11" s="71">
        <v>190</v>
      </c>
      <c r="G11" s="75">
        <v>87</v>
      </c>
      <c r="H11" s="72">
        <f t="shared" si="1"/>
        <v>8700</v>
      </c>
      <c r="I11" s="77">
        <v>8265</v>
      </c>
      <c r="J11" s="78">
        <f t="shared" si="2"/>
        <v>0.95</v>
      </c>
      <c r="K11" s="75">
        <v>10</v>
      </c>
      <c r="L11" s="72">
        <f t="shared" si="3"/>
        <v>1000</v>
      </c>
      <c r="M11" s="74">
        <f t="shared" si="4"/>
        <v>190000</v>
      </c>
    </row>
    <row r="12" spans="1:13" s="86" customFormat="1" ht="15" customHeight="1">
      <c r="A12" s="448" t="s">
        <v>118</v>
      </c>
      <c r="B12" s="448"/>
      <c r="C12" s="449"/>
      <c r="D12" s="79">
        <v>10680</v>
      </c>
      <c r="E12" s="80">
        <f t="shared" si="0"/>
        <v>1068000</v>
      </c>
      <c r="F12" s="81"/>
      <c r="G12" s="79">
        <f>SUM(G5:G11)</f>
        <v>9320</v>
      </c>
      <c r="H12" s="82">
        <f>SUM(H5:H11)</f>
        <v>932000</v>
      </c>
      <c r="I12" s="83">
        <f>SUM(I5:I11)</f>
        <v>5509035</v>
      </c>
      <c r="J12" s="84">
        <f t="shared" si="2"/>
        <v>5.910981759656653</v>
      </c>
      <c r="K12" s="79">
        <f>SUM(K5:K11)</f>
        <v>2723</v>
      </c>
      <c r="L12" s="82">
        <f>SUM(L5:L11)</f>
        <v>272300</v>
      </c>
      <c r="M12" s="85">
        <f>SUM(M5:M11)</f>
        <v>51737000</v>
      </c>
    </row>
    <row r="13" spans="1:13" s="91" customFormat="1" ht="15" customHeight="1">
      <c r="A13" s="446" t="s">
        <v>44</v>
      </c>
      <c r="B13" s="446"/>
      <c r="C13" s="447"/>
      <c r="D13" s="87">
        <v>320</v>
      </c>
      <c r="E13" s="76">
        <f t="shared" si="0"/>
        <v>32000</v>
      </c>
      <c r="F13" s="71">
        <v>114</v>
      </c>
      <c r="G13" s="87">
        <v>0</v>
      </c>
      <c r="H13" s="88">
        <v>0</v>
      </c>
      <c r="I13" s="89">
        <v>0</v>
      </c>
      <c r="J13" s="90">
        <v>0</v>
      </c>
      <c r="K13" s="87">
        <v>0</v>
      </c>
      <c r="L13" s="88">
        <v>0</v>
      </c>
      <c r="M13" s="74">
        <f>L13*190</f>
        <v>0</v>
      </c>
    </row>
    <row r="14" spans="1:13" s="91" customFormat="1" ht="15" customHeight="1">
      <c r="A14" s="448" t="s">
        <v>119</v>
      </c>
      <c r="B14" s="448"/>
      <c r="C14" s="449"/>
      <c r="D14" s="92">
        <v>320</v>
      </c>
      <c r="E14" s="80">
        <f t="shared" si="0"/>
        <v>32000</v>
      </c>
      <c r="F14" s="81"/>
      <c r="G14" s="92">
        <v>0</v>
      </c>
      <c r="H14" s="93">
        <v>0</v>
      </c>
      <c r="I14" s="94">
        <v>0</v>
      </c>
      <c r="J14" s="84">
        <v>0</v>
      </c>
      <c r="K14" s="92">
        <v>0</v>
      </c>
      <c r="L14" s="93">
        <v>0</v>
      </c>
      <c r="M14" s="84">
        <v>0</v>
      </c>
    </row>
    <row r="15" spans="1:13" ht="15" customHeight="1">
      <c r="A15" s="446" t="s">
        <v>46</v>
      </c>
      <c r="B15" s="446"/>
      <c r="C15" s="447"/>
      <c r="D15" s="75">
        <v>210</v>
      </c>
      <c r="E15" s="76">
        <f t="shared" si="0"/>
        <v>21000</v>
      </c>
      <c r="F15" s="71">
        <v>104</v>
      </c>
      <c r="G15" s="75">
        <v>0</v>
      </c>
      <c r="H15" s="95">
        <f>G15*100</f>
        <v>0</v>
      </c>
      <c r="I15" s="77">
        <v>0</v>
      </c>
      <c r="J15" s="78">
        <v>0</v>
      </c>
      <c r="K15" s="75">
        <v>0</v>
      </c>
      <c r="L15" s="95">
        <f>K15*100</f>
        <v>0</v>
      </c>
      <c r="M15" s="74">
        <f>L15*190</f>
        <v>0</v>
      </c>
    </row>
    <row r="16" spans="1:13" ht="15" customHeight="1">
      <c r="A16" s="446" t="s">
        <v>44</v>
      </c>
      <c r="B16" s="446"/>
      <c r="C16" s="447"/>
      <c r="D16" s="75">
        <v>2560</v>
      </c>
      <c r="E16" s="76">
        <f t="shared" si="0"/>
        <v>256000</v>
      </c>
      <c r="F16" s="71">
        <v>104</v>
      </c>
      <c r="G16" s="75">
        <v>7</v>
      </c>
      <c r="H16" s="95">
        <f>G16*100</f>
        <v>700</v>
      </c>
      <c r="I16" s="77">
        <v>364</v>
      </c>
      <c r="J16" s="78">
        <f>I16/H16</f>
        <v>0.52</v>
      </c>
      <c r="K16" s="75">
        <v>0</v>
      </c>
      <c r="L16" s="95">
        <f>K16*100</f>
        <v>0</v>
      </c>
      <c r="M16" s="74">
        <f>L16*190</f>
        <v>0</v>
      </c>
    </row>
    <row r="17" spans="1:13" ht="15" customHeight="1">
      <c r="A17" s="446" t="s">
        <v>47</v>
      </c>
      <c r="B17" s="446"/>
      <c r="C17" s="447"/>
      <c r="D17" s="75">
        <v>1050</v>
      </c>
      <c r="E17" s="76">
        <f t="shared" si="0"/>
        <v>105000</v>
      </c>
      <c r="F17" s="71">
        <v>104</v>
      </c>
      <c r="G17" s="75">
        <v>30</v>
      </c>
      <c r="H17" s="95">
        <f>G17*100</f>
        <v>3000</v>
      </c>
      <c r="I17" s="77">
        <v>4160</v>
      </c>
      <c r="J17" s="78">
        <f>I17/H17</f>
        <v>1.3866666666666667</v>
      </c>
      <c r="K17" s="75">
        <v>0</v>
      </c>
      <c r="L17" s="95">
        <f>K17*100</f>
        <v>0</v>
      </c>
      <c r="M17" s="74">
        <f>L17*190</f>
        <v>0</v>
      </c>
    </row>
    <row r="18" spans="1:13" ht="15" customHeight="1">
      <c r="A18" s="446" t="s">
        <v>73</v>
      </c>
      <c r="B18" s="446"/>
      <c r="C18" s="447"/>
      <c r="D18" s="75">
        <v>180</v>
      </c>
      <c r="E18" s="76">
        <f t="shared" si="0"/>
        <v>18000</v>
      </c>
      <c r="F18" s="71">
        <v>104</v>
      </c>
      <c r="G18" s="75">
        <v>0</v>
      </c>
      <c r="H18" s="95">
        <f>G18*100</f>
        <v>0</v>
      </c>
      <c r="I18" s="77">
        <v>0</v>
      </c>
      <c r="J18" s="78">
        <v>0</v>
      </c>
      <c r="K18" s="75">
        <v>0</v>
      </c>
      <c r="L18" s="95">
        <f>K18*100</f>
        <v>0</v>
      </c>
      <c r="M18" s="74">
        <f>L18*190</f>
        <v>0</v>
      </c>
    </row>
    <row r="19" spans="1:13" ht="15" customHeight="1">
      <c r="A19" s="448" t="s">
        <v>120</v>
      </c>
      <c r="B19" s="448"/>
      <c r="C19" s="449"/>
      <c r="D19" s="79">
        <v>4000</v>
      </c>
      <c r="E19" s="80">
        <f t="shared" si="0"/>
        <v>400000</v>
      </c>
      <c r="F19" s="81"/>
      <c r="G19" s="79">
        <f>SUM(G15:G18)</f>
        <v>37</v>
      </c>
      <c r="H19" s="82">
        <f>SUM(H15:H18)</f>
        <v>3700</v>
      </c>
      <c r="I19" s="83">
        <f>SUM(I15:I18)</f>
        <v>4524</v>
      </c>
      <c r="J19" s="84">
        <f>I19/H19</f>
        <v>1.2227027027027026</v>
      </c>
      <c r="K19" s="79">
        <f>SUM(K15:K18)</f>
        <v>0</v>
      </c>
      <c r="L19" s="82">
        <f>SUM(L15:L18)</f>
        <v>0</v>
      </c>
      <c r="M19" s="85">
        <f>SUM(M15:M18)</f>
        <v>0</v>
      </c>
    </row>
    <row r="20" spans="1:13" ht="15" customHeight="1">
      <c r="A20" s="96"/>
      <c r="B20" s="97"/>
      <c r="C20" s="98"/>
      <c r="D20" s="75"/>
      <c r="E20" s="76"/>
      <c r="F20" s="99"/>
      <c r="G20" s="75"/>
      <c r="H20" s="95"/>
      <c r="I20" s="77"/>
      <c r="J20" s="78"/>
      <c r="K20" s="75"/>
      <c r="L20" s="95"/>
      <c r="M20" s="78"/>
    </row>
    <row r="21" spans="1:13" ht="15" customHeight="1" thickBot="1">
      <c r="A21" s="450" t="s">
        <v>121</v>
      </c>
      <c r="B21" s="450"/>
      <c r="C21" s="451"/>
      <c r="D21" s="100">
        <v>15000</v>
      </c>
      <c r="E21" s="101">
        <f>D21*100</f>
        <v>1500000</v>
      </c>
      <c r="F21" s="102"/>
      <c r="G21" s="100">
        <f>(G19+G12)</f>
        <v>9357</v>
      </c>
      <c r="H21" s="103">
        <f>(H19+H12)</f>
        <v>935700</v>
      </c>
      <c r="I21" s="104">
        <f>(I19+I12)</f>
        <v>5513559</v>
      </c>
      <c r="J21" s="105">
        <f>I21/H21</f>
        <v>5.89244309073421</v>
      </c>
      <c r="K21" s="100">
        <f>(K19+K12)</f>
        <v>2723</v>
      </c>
      <c r="L21" s="103">
        <f>(L19+L12)</f>
        <v>272300</v>
      </c>
      <c r="M21" s="105">
        <f>(M19+M12)</f>
        <v>51737000</v>
      </c>
    </row>
    <row r="22" ht="12.75">
      <c r="A22" s="106" t="s">
        <v>122</v>
      </c>
    </row>
    <row r="23" ht="12.75">
      <c r="A23" s="108"/>
    </row>
    <row r="24" spans="1:13" ht="13.5" thickBot="1">
      <c r="A24" s="58"/>
      <c r="B24" s="59"/>
      <c r="C24" s="59"/>
      <c r="D24" s="59"/>
      <c r="E24" s="59"/>
      <c r="F24" s="59"/>
      <c r="G24" s="59"/>
      <c r="H24" s="59"/>
      <c r="I24" s="59"/>
      <c r="J24" s="60"/>
      <c r="K24" s="59"/>
      <c r="L24" s="59"/>
      <c r="M24" s="59"/>
    </row>
    <row r="25" spans="1:13" ht="13.5" customHeight="1" thickBot="1">
      <c r="A25" s="466" t="s">
        <v>123</v>
      </c>
      <c r="B25" s="467"/>
      <c r="C25" s="467"/>
      <c r="D25" s="467"/>
      <c r="E25" s="467"/>
      <c r="F25" s="467"/>
      <c r="G25" s="467"/>
      <c r="H25" s="467"/>
      <c r="I25" s="467"/>
      <c r="J25" s="467"/>
      <c r="K25" s="467"/>
      <c r="L25" s="467"/>
      <c r="M25" s="468"/>
    </row>
    <row r="26" spans="1:13" ht="17.25" customHeight="1">
      <c r="A26" s="457" t="s">
        <v>105</v>
      </c>
      <c r="B26" s="458"/>
      <c r="C26" s="459"/>
      <c r="D26" s="455" t="s">
        <v>106</v>
      </c>
      <c r="E26" s="463"/>
      <c r="F26" s="109" t="s">
        <v>107</v>
      </c>
      <c r="G26" s="454" t="s">
        <v>108</v>
      </c>
      <c r="H26" s="455"/>
      <c r="I26" s="455"/>
      <c r="J26" s="456"/>
      <c r="K26" s="454" t="s">
        <v>109</v>
      </c>
      <c r="L26" s="455"/>
      <c r="M26" s="456"/>
    </row>
    <row r="27" spans="1:13" ht="21" customHeight="1">
      <c r="A27" s="460"/>
      <c r="B27" s="461"/>
      <c r="C27" s="462"/>
      <c r="D27" s="63" t="s">
        <v>110</v>
      </c>
      <c r="E27" s="64" t="s">
        <v>111</v>
      </c>
      <c r="F27" s="65" t="s">
        <v>112</v>
      </c>
      <c r="G27" s="110" t="s">
        <v>113</v>
      </c>
      <c r="H27" s="66" t="s">
        <v>111</v>
      </c>
      <c r="I27" s="111" t="s">
        <v>114</v>
      </c>
      <c r="J27" s="68" t="s">
        <v>115</v>
      </c>
      <c r="K27" s="63" t="s">
        <v>113</v>
      </c>
      <c r="L27" s="66" t="s">
        <v>111</v>
      </c>
      <c r="M27" s="68" t="s">
        <v>116</v>
      </c>
    </row>
    <row r="28" spans="1:13" ht="15" customHeight="1">
      <c r="A28" s="452" t="s">
        <v>46</v>
      </c>
      <c r="B28" s="452"/>
      <c r="C28" s="453"/>
      <c r="D28" s="69">
        <v>852</v>
      </c>
      <c r="E28" s="70">
        <f aca="true" t="shared" si="5" ref="E28:E42">D28*100</f>
        <v>85200</v>
      </c>
      <c r="F28" s="71">
        <v>195</v>
      </c>
      <c r="G28" s="69">
        <v>832</v>
      </c>
      <c r="H28" s="72">
        <f aca="true" t="shared" si="6" ref="H28:H34">G28*100</f>
        <v>83200</v>
      </c>
      <c r="I28" s="73">
        <v>237352</v>
      </c>
      <c r="J28" s="74">
        <f aca="true" t="shared" si="7" ref="J28:J35">I28/H28</f>
        <v>2.8527884615384616</v>
      </c>
      <c r="K28" s="69">
        <v>394</v>
      </c>
      <c r="L28" s="72">
        <f aca="true" t="shared" si="8" ref="L28:L34">K28*100</f>
        <v>39400</v>
      </c>
      <c r="M28" s="74">
        <f aca="true" t="shared" si="9" ref="M28:M34">L28*195</f>
        <v>7683000</v>
      </c>
    </row>
    <row r="29" spans="1:13" ht="15" customHeight="1">
      <c r="A29" s="446" t="s">
        <v>44</v>
      </c>
      <c r="B29" s="446"/>
      <c r="C29" s="447"/>
      <c r="D29" s="75">
        <v>740</v>
      </c>
      <c r="E29" s="76">
        <f t="shared" si="5"/>
        <v>74000</v>
      </c>
      <c r="F29" s="71">
        <v>195</v>
      </c>
      <c r="G29" s="75">
        <v>126</v>
      </c>
      <c r="H29" s="72">
        <f t="shared" si="6"/>
        <v>12600</v>
      </c>
      <c r="I29" s="77">
        <v>15210</v>
      </c>
      <c r="J29" s="78">
        <f t="shared" si="7"/>
        <v>1.207142857142857</v>
      </c>
      <c r="K29" s="75">
        <v>87</v>
      </c>
      <c r="L29" s="72">
        <f t="shared" si="8"/>
        <v>8700</v>
      </c>
      <c r="M29" s="74">
        <f t="shared" si="9"/>
        <v>1696500</v>
      </c>
    </row>
    <row r="30" spans="1:13" ht="15" customHeight="1">
      <c r="A30" s="446" t="s">
        <v>43</v>
      </c>
      <c r="B30" s="446"/>
      <c r="C30" s="447"/>
      <c r="D30" s="75">
        <v>6480</v>
      </c>
      <c r="E30" s="76">
        <f t="shared" si="5"/>
        <v>648000</v>
      </c>
      <c r="F30" s="71">
        <v>195</v>
      </c>
      <c r="G30" s="75">
        <v>5996</v>
      </c>
      <c r="H30" s="72">
        <f t="shared" si="6"/>
        <v>599600</v>
      </c>
      <c r="I30" s="77">
        <v>3453130</v>
      </c>
      <c r="J30" s="78">
        <f t="shared" si="7"/>
        <v>5.7590560373582385</v>
      </c>
      <c r="K30" s="75">
        <v>4725</v>
      </c>
      <c r="L30" s="72">
        <f t="shared" si="8"/>
        <v>472500</v>
      </c>
      <c r="M30" s="74">
        <f t="shared" si="9"/>
        <v>92137500</v>
      </c>
    </row>
    <row r="31" spans="1:13" ht="15" customHeight="1">
      <c r="A31" s="446" t="s">
        <v>72</v>
      </c>
      <c r="B31" s="446"/>
      <c r="C31" s="447"/>
      <c r="D31" s="75">
        <v>1080</v>
      </c>
      <c r="E31" s="76">
        <f t="shared" si="5"/>
        <v>108000</v>
      </c>
      <c r="F31" s="71">
        <v>195</v>
      </c>
      <c r="G31" s="75">
        <v>1027</v>
      </c>
      <c r="H31" s="72">
        <f t="shared" si="6"/>
        <v>102700</v>
      </c>
      <c r="I31" s="77">
        <v>424200</v>
      </c>
      <c r="J31" s="78">
        <f t="shared" si="7"/>
        <v>4.13047711781889</v>
      </c>
      <c r="K31" s="75">
        <v>759</v>
      </c>
      <c r="L31" s="72">
        <f t="shared" si="8"/>
        <v>75900</v>
      </c>
      <c r="M31" s="74">
        <f t="shared" si="9"/>
        <v>14800500</v>
      </c>
    </row>
    <row r="32" spans="1:13" ht="15" customHeight="1">
      <c r="A32" s="446" t="s">
        <v>45</v>
      </c>
      <c r="B32" s="446"/>
      <c r="C32" s="447"/>
      <c r="D32" s="75">
        <v>1320</v>
      </c>
      <c r="E32" s="76">
        <f t="shared" si="5"/>
        <v>132000</v>
      </c>
      <c r="F32" s="71">
        <v>195</v>
      </c>
      <c r="G32" s="75">
        <v>1289</v>
      </c>
      <c r="H32" s="72">
        <f t="shared" si="6"/>
        <v>128900</v>
      </c>
      <c r="I32" s="77">
        <v>752400</v>
      </c>
      <c r="J32" s="78">
        <f t="shared" si="7"/>
        <v>5.837083010085338</v>
      </c>
      <c r="K32" s="75">
        <v>1080</v>
      </c>
      <c r="L32" s="72">
        <f t="shared" si="8"/>
        <v>108000</v>
      </c>
      <c r="M32" s="74">
        <f t="shared" si="9"/>
        <v>21060000</v>
      </c>
    </row>
    <row r="33" spans="1:13" ht="15" customHeight="1">
      <c r="A33" s="446" t="s">
        <v>75</v>
      </c>
      <c r="B33" s="446"/>
      <c r="C33" s="447"/>
      <c r="D33" s="75">
        <v>108</v>
      </c>
      <c r="E33" s="76">
        <f t="shared" si="5"/>
        <v>10800</v>
      </c>
      <c r="F33" s="71">
        <v>195</v>
      </c>
      <c r="G33" s="75">
        <v>23</v>
      </c>
      <c r="H33" s="72">
        <f t="shared" si="6"/>
        <v>2300</v>
      </c>
      <c r="I33" s="77">
        <v>2340</v>
      </c>
      <c r="J33" s="78">
        <f t="shared" si="7"/>
        <v>1.017391304347826</v>
      </c>
      <c r="K33" s="75">
        <v>13</v>
      </c>
      <c r="L33" s="72">
        <f t="shared" si="8"/>
        <v>1300</v>
      </c>
      <c r="M33" s="74">
        <f t="shared" si="9"/>
        <v>253500</v>
      </c>
    </row>
    <row r="34" spans="1:13" ht="15" customHeight="1">
      <c r="A34" s="446" t="s">
        <v>117</v>
      </c>
      <c r="B34" s="446"/>
      <c r="C34" s="447"/>
      <c r="D34" s="75">
        <v>100</v>
      </c>
      <c r="E34" s="76">
        <f t="shared" si="5"/>
        <v>10000</v>
      </c>
      <c r="F34" s="71">
        <v>195</v>
      </c>
      <c r="G34" s="75">
        <v>100</v>
      </c>
      <c r="H34" s="72">
        <f t="shared" si="6"/>
        <v>10000</v>
      </c>
      <c r="I34" s="77">
        <v>10000</v>
      </c>
      <c r="J34" s="78">
        <f t="shared" si="7"/>
        <v>1</v>
      </c>
      <c r="K34" s="75">
        <v>28</v>
      </c>
      <c r="L34" s="72">
        <f t="shared" si="8"/>
        <v>2800</v>
      </c>
      <c r="M34" s="74">
        <f t="shared" si="9"/>
        <v>546000</v>
      </c>
    </row>
    <row r="35" spans="1:13" ht="15" customHeight="1">
      <c r="A35" s="448" t="s">
        <v>118</v>
      </c>
      <c r="B35" s="448"/>
      <c r="C35" s="449"/>
      <c r="D35" s="79">
        <v>10680</v>
      </c>
      <c r="E35" s="80">
        <f t="shared" si="5"/>
        <v>1068000</v>
      </c>
      <c r="F35" s="81"/>
      <c r="G35" s="79">
        <f>SUM(G28:G34)</f>
        <v>9393</v>
      </c>
      <c r="H35" s="79">
        <f>SUM(H28:H34)</f>
        <v>939300</v>
      </c>
      <c r="I35" s="83">
        <v>4894632</v>
      </c>
      <c r="J35" s="84">
        <f t="shared" si="7"/>
        <v>5.210935803257745</v>
      </c>
      <c r="K35" s="79">
        <f>SUM(K28:K34)</f>
        <v>7086</v>
      </c>
      <c r="L35" s="82">
        <f>SUM(L28:L34)</f>
        <v>708600</v>
      </c>
      <c r="M35" s="85">
        <f>SUM(M28:M34)</f>
        <v>138177000</v>
      </c>
    </row>
    <row r="36" spans="1:13" ht="15" customHeight="1">
      <c r="A36" s="446" t="s">
        <v>44</v>
      </c>
      <c r="B36" s="446"/>
      <c r="C36" s="447"/>
      <c r="D36" s="87">
        <v>320</v>
      </c>
      <c r="E36" s="76">
        <f t="shared" si="5"/>
        <v>32000</v>
      </c>
      <c r="F36" s="71">
        <v>117</v>
      </c>
      <c r="G36" s="87">
        <v>8</v>
      </c>
      <c r="H36" s="95">
        <v>800</v>
      </c>
      <c r="I36" s="89">
        <v>780</v>
      </c>
      <c r="J36" s="90">
        <v>0</v>
      </c>
      <c r="K36" s="87">
        <v>0</v>
      </c>
      <c r="L36" s="88">
        <v>0</v>
      </c>
      <c r="M36" s="74">
        <f>L36*190</f>
        <v>0</v>
      </c>
    </row>
    <row r="37" spans="1:13" ht="15" customHeight="1">
      <c r="A37" s="448" t="s">
        <v>119</v>
      </c>
      <c r="B37" s="448"/>
      <c r="C37" s="449"/>
      <c r="D37" s="92">
        <v>320</v>
      </c>
      <c r="E37" s="112">
        <f t="shared" si="5"/>
        <v>32000</v>
      </c>
      <c r="F37" s="81"/>
      <c r="G37" s="92">
        <v>8</v>
      </c>
      <c r="H37" s="93">
        <v>800</v>
      </c>
      <c r="I37" s="94">
        <v>780</v>
      </c>
      <c r="J37" s="84">
        <f>I37/H37</f>
        <v>0.975</v>
      </c>
      <c r="K37" s="92">
        <v>0</v>
      </c>
      <c r="L37" s="93">
        <v>0</v>
      </c>
      <c r="M37" s="84">
        <v>0</v>
      </c>
    </row>
    <row r="38" spans="1:13" ht="15" customHeight="1">
      <c r="A38" s="446" t="s">
        <v>46</v>
      </c>
      <c r="B38" s="446"/>
      <c r="C38" s="447"/>
      <c r="D38" s="75">
        <v>210</v>
      </c>
      <c r="E38" s="76">
        <f t="shared" si="5"/>
        <v>21000</v>
      </c>
      <c r="F38" s="71">
        <v>107</v>
      </c>
      <c r="G38" s="75">
        <v>0</v>
      </c>
      <c r="H38" s="95">
        <v>0</v>
      </c>
      <c r="I38" s="77">
        <v>0</v>
      </c>
      <c r="J38" s="78">
        <v>0</v>
      </c>
      <c r="K38" s="75">
        <v>0</v>
      </c>
      <c r="L38" s="95">
        <f>K38*100</f>
        <v>0</v>
      </c>
      <c r="M38" s="74">
        <f>L38*190</f>
        <v>0</v>
      </c>
    </row>
    <row r="39" spans="1:13" ht="15" customHeight="1">
      <c r="A39" s="446" t="s">
        <v>44</v>
      </c>
      <c r="B39" s="446"/>
      <c r="C39" s="447"/>
      <c r="D39" s="75">
        <v>2560</v>
      </c>
      <c r="E39" s="76">
        <f t="shared" si="5"/>
        <v>256000</v>
      </c>
      <c r="F39" s="71">
        <v>107</v>
      </c>
      <c r="G39" s="75">
        <v>91</v>
      </c>
      <c r="H39" s="95">
        <v>9100</v>
      </c>
      <c r="I39" s="77">
        <v>4868.5</v>
      </c>
      <c r="J39" s="78">
        <f>I39/H39</f>
        <v>0.535</v>
      </c>
      <c r="K39" s="75">
        <v>0</v>
      </c>
      <c r="L39" s="95">
        <f>K39*100</f>
        <v>0</v>
      </c>
      <c r="M39" s="74">
        <f>L39*190</f>
        <v>0</v>
      </c>
    </row>
    <row r="40" spans="1:13" ht="15" customHeight="1">
      <c r="A40" s="446" t="s">
        <v>47</v>
      </c>
      <c r="B40" s="446"/>
      <c r="C40" s="447"/>
      <c r="D40" s="75">
        <v>1050</v>
      </c>
      <c r="E40" s="76">
        <f t="shared" si="5"/>
        <v>105000</v>
      </c>
      <c r="F40" s="71">
        <v>107</v>
      </c>
      <c r="G40" s="75">
        <v>20</v>
      </c>
      <c r="H40" s="95">
        <v>2000</v>
      </c>
      <c r="I40" s="77">
        <v>1590</v>
      </c>
      <c r="J40" s="78">
        <f>I40/H40</f>
        <v>0.795</v>
      </c>
      <c r="K40" s="75">
        <v>0</v>
      </c>
      <c r="L40" s="95">
        <f>K40*100</f>
        <v>0</v>
      </c>
      <c r="M40" s="74">
        <f>L40*190</f>
        <v>0</v>
      </c>
    </row>
    <row r="41" spans="1:13" ht="15" customHeight="1">
      <c r="A41" s="446" t="s">
        <v>73</v>
      </c>
      <c r="B41" s="446"/>
      <c r="C41" s="447"/>
      <c r="D41" s="75">
        <v>180</v>
      </c>
      <c r="E41" s="76">
        <f t="shared" si="5"/>
        <v>18000</v>
      </c>
      <c r="F41" s="71">
        <v>107</v>
      </c>
      <c r="G41" s="75">
        <v>0</v>
      </c>
      <c r="H41" s="95">
        <v>0</v>
      </c>
      <c r="I41" s="77">
        <v>0</v>
      </c>
      <c r="J41" s="78">
        <v>0</v>
      </c>
      <c r="K41" s="75">
        <v>0</v>
      </c>
      <c r="L41" s="95">
        <f>K41*100</f>
        <v>0</v>
      </c>
      <c r="M41" s="74">
        <f>L41*190</f>
        <v>0</v>
      </c>
    </row>
    <row r="42" spans="1:13" ht="15" customHeight="1">
      <c r="A42" s="448" t="s">
        <v>120</v>
      </c>
      <c r="B42" s="448"/>
      <c r="C42" s="449"/>
      <c r="D42" s="79">
        <v>4000</v>
      </c>
      <c r="E42" s="80">
        <f t="shared" si="5"/>
        <v>400000</v>
      </c>
      <c r="F42" s="81"/>
      <c r="G42" s="79">
        <v>111</v>
      </c>
      <c r="H42" s="82">
        <v>11100</v>
      </c>
      <c r="I42" s="83">
        <v>6458.5</v>
      </c>
      <c r="J42" s="84">
        <f>I42/H42</f>
        <v>0.5818468468468468</v>
      </c>
      <c r="K42" s="79">
        <f>SUM(K38:K41)</f>
        <v>0</v>
      </c>
      <c r="L42" s="82">
        <f>SUM(L38:L41)</f>
        <v>0</v>
      </c>
      <c r="M42" s="85">
        <f>SUM(M38:M41)</f>
        <v>0</v>
      </c>
    </row>
    <row r="43" spans="1:13" ht="15" customHeight="1">
      <c r="A43" s="96"/>
      <c r="B43" s="97"/>
      <c r="C43" s="98"/>
      <c r="D43" s="75"/>
      <c r="E43" s="76"/>
      <c r="F43" s="99"/>
      <c r="G43" s="75"/>
      <c r="H43" s="95"/>
      <c r="I43" s="77"/>
      <c r="J43" s="78"/>
      <c r="K43" s="75"/>
      <c r="L43" s="95"/>
      <c r="M43" s="78"/>
    </row>
    <row r="44" spans="1:13" ht="15" customHeight="1" thickBot="1">
      <c r="A44" s="450" t="s">
        <v>121</v>
      </c>
      <c r="B44" s="450"/>
      <c r="C44" s="451"/>
      <c r="D44" s="100">
        <v>15000</v>
      </c>
      <c r="E44" s="101">
        <f>D44*100</f>
        <v>1500000</v>
      </c>
      <c r="F44" s="102"/>
      <c r="G44" s="100">
        <f>G42+G37+G35</f>
        <v>9512</v>
      </c>
      <c r="H44" s="103">
        <f>G44*100</f>
        <v>951200</v>
      </c>
      <c r="I44" s="104">
        <v>4901870.5</v>
      </c>
      <c r="J44" s="105">
        <f>I44/H44</f>
        <v>5.153354184188394</v>
      </c>
      <c r="K44" s="100">
        <f>(K42+K35)</f>
        <v>7086</v>
      </c>
      <c r="L44" s="103">
        <f>(L42+L35)</f>
        <v>708600</v>
      </c>
      <c r="M44" s="105">
        <f>(M42+M35)</f>
        <v>138177000</v>
      </c>
    </row>
    <row r="45" ht="12.75">
      <c r="A45" s="106" t="s">
        <v>122</v>
      </c>
    </row>
  </sheetData>
  <sheetProtection/>
  <mergeCells count="42">
    <mergeCell ref="K3:M3"/>
    <mergeCell ref="A2:M2"/>
    <mergeCell ref="K26:M26"/>
    <mergeCell ref="A25:M25"/>
    <mergeCell ref="A19:C19"/>
    <mergeCell ref="A16:C16"/>
    <mergeCell ref="A11:C11"/>
    <mergeCell ref="A13:C13"/>
    <mergeCell ref="A14:C14"/>
    <mergeCell ref="A18:C18"/>
    <mergeCell ref="A9:C9"/>
    <mergeCell ref="A31:C31"/>
    <mergeCell ref="A12:C12"/>
    <mergeCell ref="A15:C15"/>
    <mergeCell ref="A17:C17"/>
    <mergeCell ref="A5:C5"/>
    <mergeCell ref="A6:C6"/>
    <mergeCell ref="G26:J26"/>
    <mergeCell ref="A26:C27"/>
    <mergeCell ref="D26:E26"/>
    <mergeCell ref="A3:C4"/>
    <mergeCell ref="D3:E3"/>
    <mergeCell ref="G3:J3"/>
    <mergeCell ref="A7:C7"/>
    <mergeCell ref="A10:C10"/>
    <mergeCell ref="A8:C8"/>
    <mergeCell ref="A21:C21"/>
    <mergeCell ref="A41:C41"/>
    <mergeCell ref="A42:C42"/>
    <mergeCell ref="A44:C44"/>
    <mergeCell ref="A40:C40"/>
    <mergeCell ref="A28:C28"/>
    <mergeCell ref="A29:C29"/>
    <mergeCell ref="A35:C35"/>
    <mergeCell ref="A30:C30"/>
    <mergeCell ref="A37:C37"/>
    <mergeCell ref="A38:C38"/>
    <mergeCell ref="A39:C39"/>
    <mergeCell ref="A32:C32"/>
    <mergeCell ref="A33:C33"/>
    <mergeCell ref="A34:C34"/>
    <mergeCell ref="A36:C36"/>
  </mergeCells>
  <printOptions horizontalCentered="1"/>
  <pageMargins left="0" right="0" top="0.3937007874015748" bottom="0.3937007874015748" header="0.5118110236220472" footer="0.1968503937007874"/>
  <pageSetup fitToHeight="1" fitToWidth="1" horizontalDpi="300" verticalDpi="300" orientation="portrait" paperSize="9" scale="83" r:id="rId1"/>
  <headerFooter alignWithMargins="0">
    <oddFooter>&amp;L&amp;8&amp;F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A5" sqref="A5:H5"/>
    </sheetView>
  </sheetViews>
  <sheetFormatPr defaultColWidth="9.140625" defaultRowHeight="12.75"/>
  <cols>
    <col min="1" max="1" width="12.7109375" style="404" customWidth="1"/>
    <col min="2" max="8" width="11.7109375" style="404" customWidth="1"/>
    <col min="9" max="16384" width="9.140625" style="404" customWidth="1"/>
  </cols>
  <sheetData>
    <row r="1" spans="1:8" ht="15" customHeight="1">
      <c r="A1" s="471" t="s">
        <v>77</v>
      </c>
      <c r="B1" s="471"/>
      <c r="C1" s="471"/>
      <c r="D1" s="471"/>
      <c r="E1" s="471"/>
      <c r="F1" s="471"/>
      <c r="G1" s="471"/>
      <c r="H1" s="471"/>
    </row>
    <row r="2" spans="1:8" ht="15" customHeight="1">
      <c r="A2"/>
      <c r="B2"/>
      <c r="C2"/>
      <c r="D2"/>
      <c r="E2"/>
      <c r="F2"/>
      <c r="G2"/>
      <c r="H2"/>
    </row>
    <row r="3" spans="1:8" ht="15" customHeight="1">
      <c r="A3" s="472" t="s">
        <v>343</v>
      </c>
      <c r="B3" s="472"/>
      <c r="C3" s="472"/>
      <c r="D3" s="472"/>
      <c r="E3" s="472"/>
      <c r="F3" s="472"/>
      <c r="G3" s="472"/>
      <c r="H3" s="472"/>
    </row>
    <row r="4" ht="15" customHeight="1"/>
    <row r="5" spans="1:8" ht="15" customHeight="1">
      <c r="A5" s="473" t="s">
        <v>331</v>
      </c>
      <c r="B5" s="473"/>
      <c r="C5" s="473"/>
      <c r="D5" s="473"/>
      <c r="E5" s="473"/>
      <c r="F5" s="473"/>
      <c r="G5" s="473"/>
      <c r="H5" s="473"/>
    </row>
    <row r="6" spans="1:8" ht="15" customHeight="1">
      <c r="A6" s="405"/>
      <c r="B6" s="405"/>
      <c r="C6" s="405"/>
      <c r="D6" s="405"/>
      <c r="E6" s="405"/>
      <c r="F6" s="405"/>
      <c r="G6" s="405"/>
      <c r="H6" s="405"/>
    </row>
    <row r="7" spans="1:8" ht="15" customHeight="1">
      <c r="A7" s="473" t="s">
        <v>126</v>
      </c>
      <c r="B7" s="473"/>
      <c r="C7" s="473"/>
      <c r="D7" s="473"/>
      <c r="E7" s="473"/>
      <c r="F7" s="473"/>
      <c r="G7" s="473"/>
      <c r="H7" s="473"/>
    </row>
    <row r="8" ht="15" customHeight="1"/>
    <row r="9" spans="1:8" ht="19.5" customHeight="1">
      <c r="A9" s="469" t="s">
        <v>332</v>
      </c>
      <c r="B9" s="474" t="s">
        <v>333</v>
      </c>
      <c r="C9" s="475"/>
      <c r="D9" s="476"/>
      <c r="E9" s="474" t="s">
        <v>341</v>
      </c>
      <c r="F9" s="475"/>
      <c r="G9" s="476"/>
      <c r="H9" s="477" t="s">
        <v>334</v>
      </c>
    </row>
    <row r="10" spans="1:8" ht="19.5" customHeight="1">
      <c r="A10" s="470"/>
      <c r="B10" s="407" t="s">
        <v>335</v>
      </c>
      <c r="C10" s="407" t="s">
        <v>336</v>
      </c>
      <c r="D10" s="407" t="s">
        <v>337</v>
      </c>
      <c r="E10" s="407" t="s">
        <v>338</v>
      </c>
      <c r="F10" s="407" t="s">
        <v>339</v>
      </c>
      <c r="G10" s="407" t="s">
        <v>337</v>
      </c>
      <c r="H10" s="478"/>
    </row>
    <row r="11" spans="1:8" ht="19.5" customHeight="1">
      <c r="A11" s="406">
        <v>2004</v>
      </c>
      <c r="B11" s="408">
        <v>7723</v>
      </c>
      <c r="C11" s="408">
        <v>783</v>
      </c>
      <c r="D11" s="408">
        <f aca="true" t="shared" si="0" ref="D11:D20">SUM(B11:C11)</f>
        <v>8506</v>
      </c>
      <c r="E11" s="408">
        <v>4290</v>
      </c>
      <c r="F11" s="408">
        <v>454</v>
      </c>
      <c r="G11" s="408">
        <f aca="true" t="shared" si="1" ref="G11:G20">SUM(E11:F11)</f>
        <v>4744</v>
      </c>
      <c r="H11" s="408">
        <f aca="true" t="shared" si="2" ref="H11:H20">D11+G11</f>
        <v>13250</v>
      </c>
    </row>
    <row r="12" spans="1:8" ht="19.5" customHeight="1">
      <c r="A12" s="409">
        <v>2005</v>
      </c>
      <c r="B12" s="408">
        <v>10872</v>
      </c>
      <c r="C12" s="408">
        <v>1172</v>
      </c>
      <c r="D12" s="408">
        <f t="shared" si="0"/>
        <v>12044</v>
      </c>
      <c r="E12" s="408">
        <v>3191</v>
      </c>
      <c r="F12" s="408">
        <v>182</v>
      </c>
      <c r="G12" s="408">
        <f t="shared" si="1"/>
        <v>3373</v>
      </c>
      <c r="H12" s="408">
        <f t="shared" si="2"/>
        <v>15417</v>
      </c>
    </row>
    <row r="13" spans="1:8" ht="19.5" customHeight="1">
      <c r="A13" s="409">
        <v>2006</v>
      </c>
      <c r="B13" s="408">
        <f>9278</f>
        <v>9278</v>
      </c>
      <c r="C13" s="408">
        <v>446</v>
      </c>
      <c r="D13" s="408">
        <f t="shared" si="0"/>
        <v>9724</v>
      </c>
      <c r="E13" s="408">
        <v>1949</v>
      </c>
      <c r="F13" s="408">
        <v>182</v>
      </c>
      <c r="G13" s="408">
        <f t="shared" si="1"/>
        <v>2131</v>
      </c>
      <c r="H13" s="408">
        <f t="shared" si="2"/>
        <v>11855</v>
      </c>
    </row>
    <row r="14" spans="1:8" ht="19.5" customHeight="1">
      <c r="A14" s="409">
        <v>2007</v>
      </c>
      <c r="B14" s="408">
        <f>16781</f>
        <v>16781</v>
      </c>
      <c r="C14" s="408">
        <v>803</v>
      </c>
      <c r="D14" s="408">
        <f t="shared" si="0"/>
        <v>17584</v>
      </c>
      <c r="E14" s="408">
        <v>704</v>
      </c>
      <c r="F14" s="408">
        <v>182</v>
      </c>
      <c r="G14" s="408">
        <f t="shared" si="1"/>
        <v>886</v>
      </c>
      <c r="H14" s="408">
        <f t="shared" si="2"/>
        <v>18470</v>
      </c>
    </row>
    <row r="15" spans="1:8" ht="19.5" customHeight="1">
      <c r="A15" s="409">
        <v>2008</v>
      </c>
      <c r="B15" s="408">
        <v>11490</v>
      </c>
      <c r="C15" s="408">
        <v>1013</v>
      </c>
      <c r="D15" s="408">
        <f t="shared" si="0"/>
        <v>12503</v>
      </c>
      <c r="E15" s="408">
        <v>521</v>
      </c>
      <c r="F15" s="408">
        <v>178</v>
      </c>
      <c r="G15" s="408">
        <f t="shared" si="1"/>
        <v>699</v>
      </c>
      <c r="H15" s="408">
        <f t="shared" si="2"/>
        <v>13202</v>
      </c>
    </row>
    <row r="16" spans="1:8" ht="19.5" customHeight="1">
      <c r="A16" s="409">
        <v>2009</v>
      </c>
      <c r="B16" s="408">
        <v>14005</v>
      </c>
      <c r="C16" s="408">
        <v>651</v>
      </c>
      <c r="D16" s="408">
        <f t="shared" si="0"/>
        <v>14656</v>
      </c>
      <c r="E16" s="408">
        <v>494</v>
      </c>
      <c r="F16" s="408">
        <v>616</v>
      </c>
      <c r="G16" s="408">
        <f t="shared" si="1"/>
        <v>1110</v>
      </c>
      <c r="H16" s="408">
        <f t="shared" si="2"/>
        <v>15766</v>
      </c>
    </row>
    <row r="17" spans="1:8" ht="19.5" customHeight="1">
      <c r="A17" s="409">
        <v>2010</v>
      </c>
      <c r="B17" s="408">
        <v>8245</v>
      </c>
      <c r="C17" s="408">
        <v>699</v>
      </c>
      <c r="D17" s="408">
        <f t="shared" si="0"/>
        <v>8944</v>
      </c>
      <c r="E17" s="408">
        <v>506</v>
      </c>
      <c r="F17" s="408">
        <v>1648</v>
      </c>
      <c r="G17" s="408">
        <f t="shared" si="1"/>
        <v>2154</v>
      </c>
      <c r="H17" s="408">
        <f t="shared" si="2"/>
        <v>11098</v>
      </c>
    </row>
    <row r="18" spans="1:8" ht="19.5" customHeight="1">
      <c r="A18" s="409">
        <v>2011</v>
      </c>
      <c r="B18" s="408">
        <v>8233</v>
      </c>
      <c r="C18" s="408">
        <v>1005</v>
      </c>
      <c r="D18" s="408">
        <f t="shared" si="0"/>
        <v>9238</v>
      </c>
      <c r="E18" s="408">
        <v>487</v>
      </c>
      <c r="F18" s="408">
        <v>1615</v>
      </c>
      <c r="G18" s="408">
        <f t="shared" si="1"/>
        <v>2102</v>
      </c>
      <c r="H18" s="408">
        <f t="shared" si="2"/>
        <v>11340</v>
      </c>
    </row>
    <row r="19" spans="1:8" ht="19.5" customHeight="1">
      <c r="A19" s="409">
        <v>2012</v>
      </c>
      <c r="B19" s="408">
        <v>7722</v>
      </c>
      <c r="C19" s="408">
        <v>693</v>
      </c>
      <c r="D19" s="408">
        <f t="shared" si="0"/>
        <v>8415</v>
      </c>
      <c r="E19" s="408">
        <v>33.419</v>
      </c>
      <c r="F19" s="408">
        <v>1614.56</v>
      </c>
      <c r="G19" s="408">
        <f t="shared" si="1"/>
        <v>1647.979</v>
      </c>
      <c r="H19" s="408">
        <f t="shared" si="2"/>
        <v>10062.979</v>
      </c>
    </row>
    <row r="20" spans="1:8" ht="19.5" customHeight="1">
      <c r="A20" s="409">
        <v>2013</v>
      </c>
      <c r="B20" s="408">
        <v>12366</v>
      </c>
      <c r="C20" s="408">
        <v>1572</v>
      </c>
      <c r="D20" s="408">
        <f t="shared" si="0"/>
        <v>13938</v>
      </c>
      <c r="E20" s="408">
        <v>33.419</v>
      </c>
      <c r="F20" s="414">
        <v>1618.6</v>
      </c>
      <c r="G20" s="408">
        <f t="shared" si="1"/>
        <v>1652.019</v>
      </c>
      <c r="H20" s="408">
        <f t="shared" si="2"/>
        <v>15590.019</v>
      </c>
    </row>
    <row r="21" spans="1:4" ht="19.5" customHeight="1">
      <c r="A21" s="410" t="s">
        <v>340</v>
      </c>
      <c r="C21" s="411"/>
      <c r="D21" s="411"/>
    </row>
    <row r="22" ht="19.5" customHeight="1">
      <c r="A22" s="412" t="s">
        <v>342</v>
      </c>
    </row>
    <row r="23" ht="12.75">
      <c r="A23" s="413"/>
    </row>
    <row r="24" ht="12.75">
      <c r="A24" s="413"/>
    </row>
    <row r="25" ht="18.75" customHeight="1"/>
    <row r="26" ht="12" customHeight="1"/>
    <row r="27" ht="15" customHeight="1"/>
    <row r="29" ht="19.5" customHeight="1"/>
    <row r="30" ht="18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4.2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</sheetData>
  <sheetProtection/>
  <mergeCells count="8">
    <mergeCell ref="A9:A10"/>
    <mergeCell ref="A1:H1"/>
    <mergeCell ref="A3:H3"/>
    <mergeCell ref="A5:H5"/>
    <mergeCell ref="A7:H7"/>
    <mergeCell ref="B9:D9"/>
    <mergeCell ref="H9:H10"/>
    <mergeCell ref="E9:G9"/>
  </mergeCells>
  <printOptions horizontalCentered="1"/>
  <pageMargins left="0.3937007874015748" right="0.3937007874015748" top="0.5905511811023623" bottom="0.5905511811023623" header="0.5118110236220472" footer="0.5118110236220472"/>
  <pageSetup orientation="portrait" paperSize="9" r:id="rId2"/>
  <ignoredErrors>
    <ignoredError sqref="D11:D20 E11 E17:E20" formulaRange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8"/>
  <sheetViews>
    <sheetView tabSelected="1" zoomScalePageLayoutView="0" workbookViewId="0" topLeftCell="A1">
      <selection activeCell="A8" sqref="A8"/>
    </sheetView>
  </sheetViews>
  <sheetFormatPr defaultColWidth="11.421875" defaultRowHeight="12.75"/>
  <cols>
    <col min="1" max="1" width="12.28125" style="3" customWidth="1"/>
    <col min="2" max="11" width="9.7109375" style="3" customWidth="1"/>
  </cols>
  <sheetData>
    <row r="1" spans="1:11" ht="15.75">
      <c r="A1" s="479" t="s">
        <v>318</v>
      </c>
      <c r="B1" s="479"/>
      <c r="C1" s="479"/>
      <c r="D1" s="479"/>
      <c r="E1" s="479"/>
      <c r="F1" s="479"/>
      <c r="G1" s="479"/>
      <c r="H1" s="479"/>
      <c r="I1" s="479"/>
      <c r="J1" s="479"/>
      <c r="K1" s="479"/>
    </row>
    <row r="2" spans="1:11" ht="15.75">
      <c r="A2" s="297"/>
      <c r="B2" s="297"/>
      <c r="C2" s="297"/>
      <c r="D2" s="297"/>
      <c r="E2" s="297"/>
      <c r="F2" s="297"/>
      <c r="G2" s="297"/>
      <c r="H2" s="297"/>
      <c r="I2" s="297"/>
      <c r="J2" s="297"/>
      <c r="K2" s="297"/>
    </row>
    <row r="3" spans="1:11" ht="12.75">
      <c r="A3" s="47"/>
      <c r="B3" s="293"/>
      <c r="C3" s="293"/>
      <c r="D3" s="293"/>
      <c r="E3" s="293"/>
      <c r="F3" s="293"/>
      <c r="G3" s="293"/>
      <c r="H3" s="47"/>
      <c r="I3" s="47"/>
      <c r="J3" s="298"/>
      <c r="K3" s="294" t="s">
        <v>40</v>
      </c>
    </row>
    <row r="4" spans="1:11" ht="12.75">
      <c r="A4" s="295"/>
      <c r="B4" s="315">
        <v>2013</v>
      </c>
      <c r="C4" s="311">
        <v>2014</v>
      </c>
      <c r="D4" s="315">
        <v>2013</v>
      </c>
      <c r="E4" s="311">
        <v>2014</v>
      </c>
      <c r="F4" s="315">
        <v>2013</v>
      </c>
      <c r="G4" s="311">
        <v>2014</v>
      </c>
      <c r="H4" s="315">
        <v>2013</v>
      </c>
      <c r="I4" s="311">
        <v>2014</v>
      </c>
      <c r="J4" s="315">
        <v>2013</v>
      </c>
      <c r="K4" s="311">
        <v>2014</v>
      </c>
    </row>
    <row r="5" spans="1:11" ht="12.75">
      <c r="A5" s="301" t="s">
        <v>36</v>
      </c>
      <c r="B5" s="486" t="s">
        <v>41</v>
      </c>
      <c r="C5" s="487"/>
      <c r="D5" s="314" t="s">
        <v>136</v>
      </c>
      <c r="E5" s="314"/>
      <c r="F5" s="299" t="s">
        <v>25</v>
      </c>
      <c r="G5" s="300"/>
      <c r="H5" s="316" t="s">
        <v>23</v>
      </c>
      <c r="I5" s="316"/>
      <c r="J5" s="301" t="s">
        <v>85</v>
      </c>
      <c r="K5" s="302"/>
    </row>
    <row r="6" spans="1:11" ht="12.75">
      <c r="A6" s="312"/>
      <c r="B6" s="486" t="s">
        <v>37</v>
      </c>
      <c r="C6" s="487"/>
      <c r="D6" s="485" t="s">
        <v>137</v>
      </c>
      <c r="E6" s="485"/>
      <c r="F6" s="301" t="s">
        <v>319</v>
      </c>
      <c r="G6" s="302"/>
      <c r="H6" s="316" t="s">
        <v>320</v>
      </c>
      <c r="I6" s="316"/>
      <c r="J6" s="301" t="s">
        <v>133</v>
      </c>
      <c r="K6" s="302"/>
    </row>
    <row r="7" spans="1:11" ht="12.75">
      <c r="A7" s="313"/>
      <c r="B7" s="480" t="s">
        <v>134</v>
      </c>
      <c r="C7" s="481"/>
      <c r="D7" s="484" t="s">
        <v>138</v>
      </c>
      <c r="E7" s="484"/>
      <c r="F7" s="482" t="s">
        <v>97</v>
      </c>
      <c r="G7" s="483"/>
      <c r="H7" s="484" t="s">
        <v>98</v>
      </c>
      <c r="I7" s="484"/>
      <c r="J7" s="480" t="s">
        <v>98</v>
      </c>
      <c r="K7" s="481"/>
    </row>
    <row r="8" spans="1:11" ht="12.75">
      <c r="A8" s="178" t="s">
        <v>24</v>
      </c>
      <c r="B8" s="179">
        <v>341.16</v>
      </c>
      <c r="C8" s="179">
        <v>289.44</v>
      </c>
      <c r="D8" s="179">
        <v>267.21454545454543</v>
      </c>
      <c r="E8" s="179">
        <v>226.82</v>
      </c>
      <c r="F8" s="179">
        <v>308.45454545454544</v>
      </c>
      <c r="G8" s="179">
        <v>244.45</v>
      </c>
      <c r="H8" s="179">
        <v>271.1363636363636</v>
      </c>
      <c r="I8" s="179">
        <v>214.09</v>
      </c>
      <c r="J8" s="179">
        <v>260.6818181818182</v>
      </c>
      <c r="K8" s="179">
        <v>231.82</v>
      </c>
    </row>
    <row r="9" spans="1:11" ht="12.75">
      <c r="A9" s="178" t="s">
        <v>27</v>
      </c>
      <c r="B9" s="179">
        <v>317.72</v>
      </c>
      <c r="C9" s="179"/>
      <c r="D9" s="179">
        <v>264.98</v>
      </c>
      <c r="E9" s="179"/>
      <c r="F9" s="179">
        <v>303.33</v>
      </c>
      <c r="G9" s="179"/>
      <c r="H9" s="179">
        <v>275</v>
      </c>
      <c r="I9" s="179"/>
      <c r="J9" s="179">
        <v>265</v>
      </c>
      <c r="K9" s="179"/>
    </row>
    <row r="10" spans="1:11" ht="12.75">
      <c r="A10" s="178" t="s">
        <v>38</v>
      </c>
      <c r="B10" s="179">
        <v>303.42</v>
      </c>
      <c r="C10" s="179"/>
      <c r="D10" s="179">
        <v>253.2</v>
      </c>
      <c r="E10" s="179"/>
      <c r="F10" s="179">
        <v>289.25</v>
      </c>
      <c r="G10" s="179"/>
      <c r="H10" s="179">
        <v>269.95</v>
      </c>
      <c r="I10" s="179"/>
      <c r="J10" s="179">
        <v>261</v>
      </c>
      <c r="K10" s="179"/>
    </row>
    <row r="11" spans="1:11" ht="12.75">
      <c r="A11" s="178" t="s">
        <v>28</v>
      </c>
      <c r="B11" s="179">
        <v>300.51</v>
      </c>
      <c r="C11" s="179"/>
      <c r="D11" s="179">
        <v>250.32</v>
      </c>
      <c r="E11" s="179"/>
      <c r="F11" s="179">
        <v>280</v>
      </c>
      <c r="G11" s="179"/>
      <c r="H11" s="179">
        <v>262</v>
      </c>
      <c r="I11" s="179"/>
      <c r="J11" s="179">
        <v>255</v>
      </c>
      <c r="K11" s="179"/>
    </row>
    <row r="12" spans="1:11" ht="12.75">
      <c r="A12" s="178" t="s">
        <v>0</v>
      </c>
      <c r="B12" s="179">
        <v>297.25</v>
      </c>
      <c r="C12" s="179"/>
      <c r="D12" s="179">
        <v>250.88</v>
      </c>
      <c r="E12" s="179"/>
      <c r="F12" s="179">
        <v>283.43</v>
      </c>
      <c r="G12" s="179"/>
      <c r="H12" s="179">
        <v>264.52</v>
      </c>
      <c r="I12" s="179"/>
      <c r="J12" s="179">
        <v>244.76</v>
      </c>
      <c r="K12" s="179"/>
    </row>
    <row r="13" spans="1:11" ht="12.75">
      <c r="A13" s="178" t="s">
        <v>29</v>
      </c>
      <c r="B13" s="179">
        <v>285.71</v>
      </c>
      <c r="C13" s="179"/>
      <c r="D13" s="179">
        <v>245.09</v>
      </c>
      <c r="E13" s="179"/>
      <c r="F13" s="179">
        <v>278</v>
      </c>
      <c r="G13" s="179"/>
      <c r="H13" s="179">
        <v>263</v>
      </c>
      <c r="I13" s="179"/>
      <c r="J13" s="179">
        <v>241.2</v>
      </c>
      <c r="K13" s="179"/>
    </row>
    <row r="14" spans="1:11" ht="12.75">
      <c r="A14" s="178" t="s">
        <v>30</v>
      </c>
      <c r="B14" s="179">
        <v>287.57</v>
      </c>
      <c r="C14" s="179"/>
      <c r="D14" s="179">
        <v>248.91</v>
      </c>
      <c r="E14" s="179"/>
      <c r="F14" s="179">
        <v>272</v>
      </c>
      <c r="G14" s="179"/>
      <c r="H14" s="179">
        <v>258</v>
      </c>
      <c r="I14" s="179"/>
      <c r="J14" s="179">
        <v>240</v>
      </c>
      <c r="K14" s="179"/>
    </row>
    <row r="15" spans="1:11" ht="12.75">
      <c r="A15" s="178" t="s">
        <v>31</v>
      </c>
      <c r="B15" s="179">
        <v>286.17</v>
      </c>
      <c r="C15" s="179"/>
      <c r="D15" s="179">
        <v>253.22</v>
      </c>
      <c r="E15" s="179"/>
      <c r="F15" s="179">
        <v>272</v>
      </c>
      <c r="G15" s="179"/>
      <c r="H15" s="179">
        <v>258</v>
      </c>
      <c r="I15" s="179"/>
      <c r="J15" s="179">
        <v>240</v>
      </c>
      <c r="K15" s="179"/>
    </row>
    <row r="16" spans="1:11" ht="12.75">
      <c r="A16" s="178" t="s">
        <v>32</v>
      </c>
      <c r="B16" s="179">
        <v>273.9</v>
      </c>
      <c r="C16" s="179"/>
      <c r="D16" s="179">
        <v>236.24</v>
      </c>
      <c r="E16" s="179"/>
      <c r="F16" s="179">
        <v>258.57</v>
      </c>
      <c r="G16" s="179"/>
      <c r="H16" s="179">
        <v>230.81</v>
      </c>
      <c r="I16" s="179"/>
      <c r="J16" s="179">
        <v>240.95</v>
      </c>
      <c r="K16" s="179"/>
    </row>
    <row r="17" spans="1:11" ht="12.75">
      <c r="A17" s="178" t="s">
        <v>33</v>
      </c>
      <c r="B17" s="179">
        <v>253.94</v>
      </c>
      <c r="C17" s="179"/>
      <c r="D17" s="179">
        <v>205.23</v>
      </c>
      <c r="E17" s="179"/>
      <c r="F17" s="179">
        <v>243.48</v>
      </c>
      <c r="G17" s="179"/>
      <c r="H17" s="179">
        <v>197.22</v>
      </c>
      <c r="I17" s="179"/>
      <c r="J17" s="179">
        <v>240.43</v>
      </c>
      <c r="K17" s="179"/>
    </row>
    <row r="18" spans="1:11" ht="12.75">
      <c r="A18" s="178" t="s">
        <v>34</v>
      </c>
      <c r="B18" s="179">
        <v>247.73</v>
      </c>
      <c r="C18" s="179"/>
      <c r="D18" s="179">
        <v>198.83</v>
      </c>
      <c r="E18" s="179"/>
      <c r="F18" s="179">
        <v>224</v>
      </c>
      <c r="G18" s="179"/>
      <c r="H18" s="179">
        <v>183</v>
      </c>
      <c r="I18" s="179"/>
      <c r="J18" s="179">
        <v>202.5</v>
      </c>
      <c r="K18" s="179"/>
    </row>
    <row r="19" spans="1:11" ht="12.75">
      <c r="A19" s="178" t="s">
        <v>35</v>
      </c>
      <c r="B19" s="179">
        <v>272.1</v>
      </c>
      <c r="C19" s="179"/>
      <c r="D19" s="179">
        <v>223.11</v>
      </c>
      <c r="E19" s="179"/>
      <c r="F19" s="179">
        <v>225.26</v>
      </c>
      <c r="G19" s="179"/>
      <c r="H19" s="179">
        <v>179.47</v>
      </c>
      <c r="I19" s="179"/>
      <c r="J19" s="179">
        <v>207.63</v>
      </c>
      <c r="K19" s="179"/>
    </row>
    <row r="20" spans="1:11" ht="12.75">
      <c r="A20" s="118" t="s">
        <v>39</v>
      </c>
      <c r="B20" s="180">
        <f aca="true" t="shared" si="0" ref="B20:K20">AVERAGE(B8:B19)</f>
        <v>288.9316666666667</v>
      </c>
      <c r="C20" s="181">
        <f t="shared" si="0"/>
        <v>289.44</v>
      </c>
      <c r="D20" s="180">
        <f t="shared" si="0"/>
        <v>241.4353787878788</v>
      </c>
      <c r="E20" s="180">
        <f t="shared" si="0"/>
        <v>226.82</v>
      </c>
      <c r="F20" s="181">
        <f t="shared" si="0"/>
        <v>269.81454545454545</v>
      </c>
      <c r="G20" s="181">
        <f t="shared" si="0"/>
        <v>244.45</v>
      </c>
      <c r="H20" s="181">
        <f t="shared" si="0"/>
        <v>242.67553030303023</v>
      </c>
      <c r="I20" s="181">
        <f t="shared" si="0"/>
        <v>214.09</v>
      </c>
      <c r="J20" s="181">
        <f t="shared" si="0"/>
        <v>241.59598484848485</v>
      </c>
      <c r="K20" s="182">
        <f t="shared" si="0"/>
        <v>231.82</v>
      </c>
    </row>
    <row r="21" spans="1:11" ht="12.75">
      <c r="A21" s="303" t="s">
        <v>139</v>
      </c>
      <c r="B21" s="304"/>
      <c r="C21" s="304"/>
      <c r="D21" s="304"/>
      <c r="E21" s="304"/>
      <c r="F21" s="305"/>
      <c r="G21" s="304"/>
      <c r="H21" s="305"/>
      <c r="I21" s="304"/>
      <c r="J21" s="305"/>
      <c r="K21" s="304"/>
    </row>
    <row r="22" spans="1:7" ht="12.75">
      <c r="A22" s="7" t="s">
        <v>226</v>
      </c>
      <c r="B22" s="306"/>
      <c r="C22" s="306"/>
      <c r="D22" s="306"/>
      <c r="E22" s="306"/>
      <c r="F22" s="307"/>
      <c r="G22" s="308"/>
    </row>
    <row r="23" spans="1:7" ht="12.75">
      <c r="A23" s="308"/>
      <c r="B23" s="309"/>
      <c r="C23" s="310"/>
      <c r="D23" s="310"/>
      <c r="E23" s="310"/>
      <c r="F23" s="310"/>
      <c r="G23" s="308"/>
    </row>
    <row r="24" spans="1:7" ht="12.75">
      <c r="A24" s="308"/>
      <c r="B24" s="308"/>
      <c r="C24" s="308"/>
      <c r="D24" s="308"/>
      <c r="E24" s="308"/>
      <c r="F24" s="308"/>
      <c r="G24" s="308"/>
    </row>
    <row r="41" ht="12.75">
      <c r="K41" s="12"/>
    </row>
    <row r="42" ht="12.75">
      <c r="K42" s="13"/>
    </row>
    <row r="43" ht="12.75">
      <c r="K43" s="13"/>
    </row>
    <row r="55" spans="9:11" ht="12.75">
      <c r="I55" s="12"/>
      <c r="J55" s="12"/>
      <c r="K55" s="12"/>
    </row>
    <row r="56" spans="9:11" ht="12.75">
      <c r="I56" s="12"/>
      <c r="J56" s="12"/>
      <c r="K56" s="12"/>
    </row>
    <row r="57" spans="9:11" ht="12.75">
      <c r="I57" s="13"/>
      <c r="J57" s="13"/>
      <c r="K57" s="13"/>
    </row>
    <row r="58" spans="9:11" ht="12.75">
      <c r="I58" s="13"/>
      <c r="J58" s="13"/>
      <c r="K58" s="13"/>
    </row>
  </sheetData>
  <sheetProtection/>
  <mergeCells count="9">
    <mergeCell ref="A1:K1"/>
    <mergeCell ref="B7:C7"/>
    <mergeCell ref="F7:G7"/>
    <mergeCell ref="H7:I7"/>
    <mergeCell ref="J7:K7"/>
    <mergeCell ref="D7:E7"/>
    <mergeCell ref="D6:E6"/>
    <mergeCell ref="B5:C5"/>
    <mergeCell ref="B6:C6"/>
  </mergeCells>
  <printOptions horizontalCentered="1"/>
  <pageMargins left="0.11811023622047245" right="0.11811023622047245" top="0.3937007874015748" bottom="0.5905511811023623" header="0.5118110236220472" footer="0.5118110236220472"/>
  <pageSetup horizontalDpi="360" verticalDpi="360" orientation="portrait" paperSize="9" scale="9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85"/>
  <sheetViews>
    <sheetView showGridLines="0" zoomScalePageLayoutView="0" workbookViewId="0" topLeftCell="A1">
      <selection activeCell="A10" sqref="A10:B11"/>
    </sheetView>
  </sheetViews>
  <sheetFormatPr defaultColWidth="11.00390625" defaultRowHeight="12.75"/>
  <cols>
    <col min="1" max="1" width="2.57421875" style="260" customWidth="1"/>
    <col min="2" max="2" width="43.421875" style="266" customWidth="1"/>
    <col min="3" max="3" width="10.8515625" style="261" customWidth="1"/>
    <col min="4" max="4" width="7.7109375" style="261" customWidth="1"/>
    <col min="5" max="5" width="10.8515625" style="261" customWidth="1"/>
    <col min="6" max="6" width="7.7109375" style="261" customWidth="1"/>
    <col min="7" max="7" width="8.7109375" style="261" customWidth="1"/>
    <col min="8" max="16384" width="11.00390625" style="261" customWidth="1"/>
  </cols>
  <sheetData>
    <row r="1" spans="1:5" s="255" customFormat="1" ht="12">
      <c r="A1" s="252" t="s">
        <v>77</v>
      </c>
      <c r="B1" s="253"/>
      <c r="C1" s="254"/>
      <c r="D1" s="254"/>
      <c r="E1" s="254"/>
    </row>
    <row r="2" spans="1:5" s="255" customFormat="1" ht="12">
      <c r="A2" s="252" t="s">
        <v>182</v>
      </c>
      <c r="B2" s="253"/>
      <c r="C2" s="254"/>
      <c r="D2" s="254"/>
      <c r="E2" s="254"/>
    </row>
    <row r="3" spans="1:7" s="255" customFormat="1" ht="12">
      <c r="A3" s="256" t="s">
        <v>183</v>
      </c>
      <c r="B3" s="257"/>
      <c r="C3" s="258"/>
      <c r="D3" s="258"/>
      <c r="E3" s="258"/>
      <c r="G3" s="259"/>
    </row>
    <row r="4" spans="1:2" s="255" customFormat="1" ht="12">
      <c r="A4" s="256" t="s">
        <v>184</v>
      </c>
      <c r="B4" s="257"/>
    </row>
    <row r="5" spans="1:2" s="255" customFormat="1" ht="12">
      <c r="A5" s="260"/>
      <c r="B5" s="260"/>
    </row>
    <row r="6" spans="1:5" s="255" customFormat="1" ht="12">
      <c r="A6" s="260" t="s">
        <v>181</v>
      </c>
      <c r="B6" s="260"/>
      <c r="C6" s="261"/>
      <c r="D6" s="261"/>
      <c r="E6" s="261"/>
    </row>
    <row r="7" spans="1:5" s="255" customFormat="1" ht="12">
      <c r="A7" s="260" t="s">
        <v>329</v>
      </c>
      <c r="B7" s="260"/>
      <c r="C7" s="261"/>
      <c r="D7" s="261"/>
      <c r="E7" s="261"/>
    </row>
    <row r="8" spans="1:2" s="255" customFormat="1" ht="12">
      <c r="A8" s="260"/>
      <c r="B8" s="260"/>
    </row>
    <row r="9" spans="1:2" s="255" customFormat="1" ht="12">
      <c r="A9" s="260"/>
      <c r="B9" s="260"/>
    </row>
    <row r="10" spans="1:8" s="263" customFormat="1" ht="11.25" customHeight="1">
      <c r="A10" s="493" t="s">
        <v>185</v>
      </c>
      <c r="B10" s="494"/>
      <c r="C10" s="491" t="s">
        <v>328</v>
      </c>
      <c r="D10" s="492"/>
      <c r="E10" s="491" t="s">
        <v>354</v>
      </c>
      <c r="F10" s="492"/>
      <c r="G10" s="489" t="s">
        <v>186</v>
      </c>
      <c r="H10" s="262"/>
    </row>
    <row r="11" spans="1:8" s="263" customFormat="1" ht="24">
      <c r="A11" s="495"/>
      <c r="B11" s="496"/>
      <c r="C11" s="326" t="s">
        <v>197</v>
      </c>
      <c r="D11" s="325" t="s">
        <v>187</v>
      </c>
      <c r="E11" s="326" t="s">
        <v>198</v>
      </c>
      <c r="F11" s="325" t="s">
        <v>187</v>
      </c>
      <c r="G11" s="490"/>
      <c r="H11" s="262"/>
    </row>
    <row r="12" spans="1:9" s="256" customFormat="1" ht="12">
      <c r="A12" s="327" t="s">
        <v>222</v>
      </c>
      <c r="B12" s="327"/>
      <c r="C12" s="328">
        <v>1272370</v>
      </c>
      <c r="D12" s="329">
        <f>C12/$C$34</f>
        <v>0.216746350027375</v>
      </c>
      <c r="E12" s="328">
        <v>1273555</v>
      </c>
      <c r="F12" s="329">
        <f>E12/$E$34</f>
        <v>0.19347794051740771</v>
      </c>
      <c r="G12" s="329">
        <f aca="true" t="shared" si="0" ref="G12:G34">IF(E12&lt;&gt;0,(C12/E12-1),"-")</f>
        <v>-0.0009304662931715058</v>
      </c>
      <c r="H12" s="264"/>
      <c r="I12" s="264"/>
    </row>
    <row r="13" spans="1:9" s="256" customFormat="1" ht="12">
      <c r="A13" s="327" t="s">
        <v>190</v>
      </c>
      <c r="B13" s="327"/>
      <c r="C13" s="328">
        <v>980544</v>
      </c>
      <c r="D13" s="329">
        <f>C13/$C$34</f>
        <v>0.1670342219961508</v>
      </c>
      <c r="E13" s="328">
        <v>1336075</v>
      </c>
      <c r="F13" s="329">
        <f>E13/$E$34</f>
        <v>0.20297595264970536</v>
      </c>
      <c r="G13" s="329">
        <f t="shared" si="0"/>
        <v>-0.26610107965495944</v>
      </c>
      <c r="H13" s="262"/>
      <c r="I13" s="264"/>
    </row>
    <row r="14" spans="1:9" s="256" customFormat="1" ht="12">
      <c r="A14" s="327" t="s">
        <v>189</v>
      </c>
      <c r="B14" s="327"/>
      <c r="C14" s="328">
        <v>860530</v>
      </c>
      <c r="D14" s="329">
        <f>C14/$C$34</f>
        <v>0.14659001437400837</v>
      </c>
      <c r="E14" s="328">
        <v>709467</v>
      </c>
      <c r="F14" s="329">
        <f>E14/$E$34</f>
        <v>0.10778192855829838</v>
      </c>
      <c r="G14" s="329">
        <f t="shared" si="0"/>
        <v>0.2129246321534335</v>
      </c>
      <c r="H14" s="262"/>
      <c r="I14" s="264"/>
    </row>
    <row r="15" spans="1:9" s="256" customFormat="1" ht="12">
      <c r="A15" s="327" t="s">
        <v>224</v>
      </c>
      <c r="B15" s="327"/>
      <c r="C15" s="328">
        <v>632815</v>
      </c>
      <c r="D15" s="329">
        <f>C15/$C$34</f>
        <v>0.1077991004916599</v>
      </c>
      <c r="E15" s="328">
        <v>1121531</v>
      </c>
      <c r="F15" s="329">
        <f>E15/$E$34</f>
        <v>0.17038251831010737</v>
      </c>
      <c r="G15" s="329">
        <f t="shared" si="0"/>
        <v>-0.43575790593394204</v>
      </c>
      <c r="H15" s="262"/>
      <c r="I15" s="264"/>
    </row>
    <row r="16" spans="1:9" s="256" customFormat="1" ht="12">
      <c r="A16" s="327" t="s">
        <v>188</v>
      </c>
      <c r="B16" s="327"/>
      <c r="C16" s="328">
        <v>585431</v>
      </c>
      <c r="D16" s="329">
        <f>C16/$C$34</f>
        <v>0.09972730608461075</v>
      </c>
      <c r="E16" s="328">
        <v>372733</v>
      </c>
      <c r="F16" s="329">
        <f>E16/$E$34</f>
        <v>0.05662544075668104</v>
      </c>
      <c r="G16" s="329">
        <f t="shared" si="0"/>
        <v>0.5706444022933306</v>
      </c>
      <c r="H16" s="262"/>
      <c r="I16" s="264"/>
    </row>
    <row r="17" spans="1:10" s="256" customFormat="1" ht="12">
      <c r="A17" s="330" t="s">
        <v>160</v>
      </c>
      <c r="B17" s="330"/>
      <c r="C17" s="331">
        <f>SUM(C18:C22)</f>
        <v>391422</v>
      </c>
      <c r="D17" s="332">
        <f aca="true" t="shared" si="1" ref="D17:D34">C17/$C$34</f>
        <v>0.06667815951367541</v>
      </c>
      <c r="E17" s="331">
        <f>SUM(E18:E22)</f>
        <v>526517</v>
      </c>
      <c r="F17" s="332">
        <f aca="true" t="shared" si="2" ref="F17:F34">E17/$E$34</f>
        <v>0.07998824142451952</v>
      </c>
      <c r="G17" s="329">
        <f t="shared" si="0"/>
        <v>-0.2565824085452132</v>
      </c>
      <c r="H17" s="264"/>
      <c r="I17" s="264"/>
      <c r="J17" s="367"/>
    </row>
    <row r="18" spans="1:9" s="256" customFormat="1" ht="12">
      <c r="A18" s="330"/>
      <c r="B18" s="330" t="s">
        <v>191</v>
      </c>
      <c r="C18" s="331">
        <v>339098</v>
      </c>
      <c r="D18" s="332">
        <f t="shared" si="1"/>
        <v>0.05776484340371339</v>
      </c>
      <c r="E18" s="331">
        <v>468505</v>
      </c>
      <c r="F18" s="332">
        <f t="shared" si="2"/>
        <v>0.07117508275819112</v>
      </c>
      <c r="G18" s="329">
        <f t="shared" si="0"/>
        <v>-0.2762126338032679</v>
      </c>
      <c r="H18" s="264"/>
      <c r="I18" s="264"/>
    </row>
    <row r="19" spans="1:9" s="256" customFormat="1" ht="12">
      <c r="A19" s="330"/>
      <c r="B19" s="330" t="s">
        <v>192</v>
      </c>
      <c r="C19" s="331">
        <v>48347</v>
      </c>
      <c r="D19" s="332">
        <f t="shared" si="1"/>
        <v>0.008235840034560309</v>
      </c>
      <c r="E19" s="331">
        <v>54570</v>
      </c>
      <c r="F19" s="332">
        <f t="shared" si="2"/>
        <v>0.008290251472480527</v>
      </c>
      <c r="G19" s="329">
        <f t="shared" si="0"/>
        <v>-0.11403701667582922</v>
      </c>
      <c r="H19" s="264"/>
      <c r="I19" s="264"/>
    </row>
    <row r="20" spans="1:9" s="256" customFormat="1" ht="12">
      <c r="A20" s="330"/>
      <c r="B20" s="330" t="s">
        <v>255</v>
      </c>
      <c r="C20" s="331">
        <v>783</v>
      </c>
      <c r="D20" s="332">
        <f t="shared" si="1"/>
        <v>0.00013338289339691648</v>
      </c>
      <c r="E20" s="331">
        <v>978</v>
      </c>
      <c r="F20" s="332">
        <f t="shared" si="2"/>
        <v>0.00014857734909448335</v>
      </c>
      <c r="G20" s="329">
        <f t="shared" si="0"/>
        <v>-0.19938650306748462</v>
      </c>
      <c r="H20" s="262"/>
      <c r="I20" s="264"/>
    </row>
    <row r="21" spans="1:9" s="256" customFormat="1" ht="12">
      <c r="A21" s="330"/>
      <c r="B21" s="330" t="s">
        <v>218</v>
      </c>
      <c r="C21" s="331">
        <v>3194</v>
      </c>
      <c r="D21" s="332">
        <f t="shared" si="1"/>
        <v>0.0005440931820047908</v>
      </c>
      <c r="E21" s="331">
        <v>2464</v>
      </c>
      <c r="F21" s="332">
        <f t="shared" si="2"/>
        <v>0.00037432984475338135</v>
      </c>
      <c r="G21" s="329">
        <f t="shared" si="0"/>
        <v>0.29626623376623384</v>
      </c>
      <c r="H21" s="262"/>
      <c r="I21" s="264"/>
    </row>
    <row r="22" spans="1:9" s="256" customFormat="1" ht="12">
      <c r="A22" s="330"/>
      <c r="B22" s="330" t="s">
        <v>243</v>
      </c>
      <c r="C22" s="331">
        <v>0</v>
      </c>
      <c r="D22" s="332">
        <f t="shared" si="1"/>
        <v>0</v>
      </c>
      <c r="E22" s="331">
        <v>0</v>
      </c>
      <c r="F22" s="332">
        <f t="shared" si="2"/>
        <v>0</v>
      </c>
      <c r="G22" s="329" t="str">
        <f t="shared" si="0"/>
        <v>-</v>
      </c>
      <c r="H22" s="262"/>
      <c r="I22" s="264"/>
    </row>
    <row r="23" spans="1:9" s="256" customFormat="1" ht="12">
      <c r="A23" s="327" t="s">
        <v>193</v>
      </c>
      <c r="B23" s="327"/>
      <c r="C23" s="328">
        <v>111305</v>
      </c>
      <c r="D23" s="329">
        <f t="shared" si="1"/>
        <v>0.018960642336582106</v>
      </c>
      <c r="E23" s="328">
        <v>123401</v>
      </c>
      <c r="F23" s="329">
        <f t="shared" si="2"/>
        <v>0.018747028073219162</v>
      </c>
      <c r="G23" s="329">
        <f aca="true" t="shared" si="3" ref="G23:G32">IF(E23&lt;&gt;0,(C23/E23-1),"-")</f>
        <v>-0.09802189609484524</v>
      </c>
      <c r="H23" s="264"/>
      <c r="I23" s="264"/>
    </row>
    <row r="24" spans="1:9" s="256" customFormat="1" ht="12">
      <c r="A24" s="327" t="s">
        <v>223</v>
      </c>
      <c r="B24" s="327"/>
      <c r="C24" s="328">
        <v>249083</v>
      </c>
      <c r="D24" s="329">
        <f t="shared" si="1"/>
        <v>0.042430921118753705</v>
      </c>
      <c r="E24" s="328">
        <v>216083</v>
      </c>
      <c r="F24" s="329">
        <f t="shared" si="2"/>
        <v>0.032827238572989005</v>
      </c>
      <c r="G24" s="329">
        <f t="shared" si="3"/>
        <v>0.1527190940518226</v>
      </c>
      <c r="H24" s="262"/>
      <c r="I24" s="264"/>
    </row>
    <row r="25" spans="1:9" s="256" customFormat="1" ht="12">
      <c r="A25" s="327" t="s">
        <v>304</v>
      </c>
      <c r="B25" s="327"/>
      <c r="C25" s="328">
        <v>211437</v>
      </c>
      <c r="D25" s="329">
        <f t="shared" si="1"/>
        <v>0.03601798062728458</v>
      </c>
      <c r="E25" s="328">
        <v>256211</v>
      </c>
      <c r="F25" s="329">
        <f t="shared" si="2"/>
        <v>0.03892346747325836</v>
      </c>
      <c r="G25" s="329">
        <f t="shared" si="3"/>
        <v>-0.1747544016455187</v>
      </c>
      <c r="H25" s="262"/>
      <c r="I25" s="264"/>
    </row>
    <row r="26" spans="1:9" s="256" customFormat="1" ht="12">
      <c r="A26" s="327" t="s">
        <v>194</v>
      </c>
      <c r="B26" s="327"/>
      <c r="C26" s="328">
        <v>76561</v>
      </c>
      <c r="D26" s="329">
        <f t="shared" si="1"/>
        <v>0.01304205325844358</v>
      </c>
      <c r="E26" s="328">
        <v>172702</v>
      </c>
      <c r="F26" s="329">
        <f t="shared" si="2"/>
        <v>0.026236815279463664</v>
      </c>
      <c r="G26" s="329">
        <f t="shared" si="3"/>
        <v>-0.5566872416069298</v>
      </c>
      <c r="H26" s="262"/>
      <c r="I26" s="264"/>
    </row>
    <row r="27" spans="1:9" s="256" customFormat="1" ht="12">
      <c r="A27" s="327" t="s">
        <v>210</v>
      </c>
      <c r="B27" s="327"/>
      <c r="C27" s="328">
        <v>57856</v>
      </c>
      <c r="D27" s="329">
        <f t="shared" si="1"/>
        <v>0.00985568413840613</v>
      </c>
      <c r="E27" s="328">
        <v>59578</v>
      </c>
      <c r="F27" s="329">
        <f t="shared" si="2"/>
        <v>0.009051064728375387</v>
      </c>
      <c r="G27" s="329">
        <f t="shared" si="3"/>
        <v>-0.028903286448017762</v>
      </c>
      <c r="H27" s="262"/>
      <c r="I27" s="264"/>
    </row>
    <row r="28" spans="1:9" s="256" customFormat="1" ht="12">
      <c r="A28" s="327" t="s">
        <v>299</v>
      </c>
      <c r="B28" s="327"/>
      <c r="C28" s="328">
        <v>93213</v>
      </c>
      <c r="D28" s="329">
        <f t="shared" si="1"/>
        <v>0.01587869686105591</v>
      </c>
      <c r="E28" s="328">
        <v>73200</v>
      </c>
      <c r="F28" s="329">
        <f t="shared" si="2"/>
        <v>0.011120513245108569</v>
      </c>
      <c r="G28" s="329">
        <f t="shared" si="3"/>
        <v>0.2734016393442622</v>
      </c>
      <c r="H28" s="262"/>
      <c r="I28" s="264"/>
    </row>
    <row r="29" spans="1:9" s="256" customFormat="1" ht="12">
      <c r="A29" s="327" t="s">
        <v>247</v>
      </c>
      <c r="B29" s="327"/>
      <c r="C29" s="328">
        <v>25804</v>
      </c>
      <c r="D29" s="329">
        <f t="shared" si="1"/>
        <v>0.004395673283798254</v>
      </c>
      <c r="E29" s="328">
        <v>37586</v>
      </c>
      <c r="F29" s="329">
        <f t="shared" si="2"/>
        <v>0.005710049328287578</v>
      </c>
      <c r="G29" s="329">
        <f t="shared" si="3"/>
        <v>-0.3134677805565902</v>
      </c>
      <c r="H29" s="262"/>
      <c r="I29" s="264"/>
    </row>
    <row r="30" spans="1:9" s="256" customFormat="1" ht="12">
      <c r="A30" s="327" t="s">
        <v>305</v>
      </c>
      <c r="B30" s="327"/>
      <c r="C30" s="328">
        <v>47465</v>
      </c>
      <c r="D30" s="329">
        <f t="shared" si="1"/>
        <v>0.008085592637400564</v>
      </c>
      <c r="E30" s="328">
        <v>22638</v>
      </c>
      <c r="F30" s="329">
        <f t="shared" si="2"/>
        <v>0.003439155448671691</v>
      </c>
      <c r="G30" s="329">
        <f t="shared" si="3"/>
        <v>1.0966958211856173</v>
      </c>
      <c r="H30" s="262"/>
      <c r="I30" s="264"/>
    </row>
    <row r="31" spans="1:9" s="256" customFormat="1" ht="12">
      <c r="A31" s="327" t="s">
        <v>246</v>
      </c>
      <c r="B31" s="327"/>
      <c r="C31" s="328">
        <v>22933</v>
      </c>
      <c r="D31" s="329">
        <f t="shared" si="1"/>
        <v>0.003906602674676227</v>
      </c>
      <c r="E31" s="328">
        <v>26066</v>
      </c>
      <c r="F31" s="329">
        <f t="shared" si="2"/>
        <v>0.003959935768401639</v>
      </c>
      <c r="G31" s="329">
        <f t="shared" si="3"/>
        <v>-0.12019488989488225</v>
      </c>
      <c r="H31" s="262"/>
      <c r="I31" s="264"/>
    </row>
    <row r="32" spans="1:9" s="256" customFormat="1" ht="12">
      <c r="A32" s="327" t="s">
        <v>298</v>
      </c>
      <c r="B32" s="327"/>
      <c r="C32" s="328">
        <v>11054</v>
      </c>
      <c r="D32" s="329">
        <f t="shared" si="1"/>
        <v>0.0018830325716596614</v>
      </c>
      <c r="E32" s="328">
        <v>13769</v>
      </c>
      <c r="F32" s="329">
        <f t="shared" si="2"/>
        <v>0.0020917806949713098</v>
      </c>
      <c r="G32" s="329">
        <f t="shared" si="3"/>
        <v>-0.197182075677246</v>
      </c>
      <c r="H32" s="262"/>
      <c r="I32" s="264"/>
    </row>
    <row r="33" spans="1:9" s="256" customFormat="1" ht="12">
      <c r="A33" s="327" t="s">
        <v>195</v>
      </c>
      <c r="B33" s="327"/>
      <c r="C33" s="269">
        <f>C34-SUM(C12:C17,C23:C32)</f>
        <v>240495</v>
      </c>
      <c r="D33" s="329">
        <f t="shared" si="1"/>
        <v>0.040967968004459045</v>
      </c>
      <c r="E33" s="269">
        <f>E34-SUM(E12:E17,E23:E32)</f>
        <v>241318</v>
      </c>
      <c r="F33" s="329">
        <f t="shared" si="2"/>
        <v>0.03666092917053428</v>
      </c>
      <c r="G33" s="329">
        <f t="shared" si="0"/>
        <v>-0.003410437679742029</v>
      </c>
      <c r="H33" s="264"/>
      <c r="I33" s="264"/>
    </row>
    <row r="34" spans="1:8" ht="12">
      <c r="A34" s="333" t="s">
        <v>196</v>
      </c>
      <c r="B34" s="333"/>
      <c r="C34" s="334">
        <v>5870318</v>
      </c>
      <c r="D34" s="335">
        <f t="shared" si="1"/>
        <v>1</v>
      </c>
      <c r="E34" s="334">
        <v>6582430</v>
      </c>
      <c r="F34" s="335">
        <f t="shared" si="2"/>
        <v>1</v>
      </c>
      <c r="G34" s="335">
        <f t="shared" si="0"/>
        <v>-0.10818375584700479</v>
      </c>
      <c r="H34" s="262"/>
    </row>
    <row r="35" spans="1:8" ht="12">
      <c r="A35" s="488" t="s">
        <v>231</v>
      </c>
      <c r="B35" s="488"/>
      <c r="C35" s="488"/>
      <c r="D35" s="488"/>
      <c r="E35" s="336"/>
      <c r="F35" s="336"/>
      <c r="G35" s="336"/>
      <c r="H35" s="262"/>
    </row>
    <row r="36" spans="1:8" ht="12">
      <c r="A36" s="250"/>
      <c r="B36" s="249"/>
      <c r="C36" s="251"/>
      <c r="D36" s="270"/>
      <c r="E36" s="270"/>
      <c r="F36" s="270"/>
      <c r="G36" s="270"/>
      <c r="H36" s="262"/>
    </row>
    <row r="37" spans="1:8" ht="12">
      <c r="A37" s="262"/>
      <c r="B37" s="262"/>
      <c r="C37" s="265"/>
      <c r="D37" s="265"/>
      <c r="E37" s="265"/>
      <c r="F37" s="265"/>
      <c r="G37" s="265"/>
      <c r="H37" s="262"/>
    </row>
    <row r="38" spans="1:8" ht="12">
      <c r="A38" s="262"/>
      <c r="B38" s="262"/>
      <c r="C38" s="265"/>
      <c r="D38" s="284"/>
      <c r="E38" s="265"/>
      <c r="F38" s="265"/>
      <c r="G38" s="265"/>
      <c r="H38" s="262"/>
    </row>
    <row r="39" spans="1:8" ht="12">
      <c r="A39" s="262"/>
      <c r="B39" s="262"/>
      <c r="C39" s="283"/>
      <c r="D39" s="283"/>
      <c r="E39" s="283"/>
      <c r="F39" s="283"/>
      <c r="G39" s="283"/>
      <c r="H39" s="262"/>
    </row>
    <row r="40" spans="1:8" ht="12">
      <c r="A40" s="262"/>
      <c r="B40" s="262"/>
      <c r="C40" s="265"/>
      <c r="D40" s="262"/>
      <c r="E40" s="262"/>
      <c r="F40" s="262"/>
      <c r="G40" s="262"/>
      <c r="H40" s="262"/>
    </row>
    <row r="41" spans="1:8" ht="12">
      <c r="A41" s="262"/>
      <c r="B41" s="262"/>
      <c r="C41" s="262"/>
      <c r="D41" s="262"/>
      <c r="E41" s="262"/>
      <c r="F41" s="262"/>
      <c r="G41" s="262"/>
      <c r="H41" s="262"/>
    </row>
    <row r="42" spans="1:8" ht="12">
      <c r="A42" s="262"/>
      <c r="B42" s="262"/>
      <c r="C42" s="262"/>
      <c r="D42" s="262"/>
      <c r="E42" s="262"/>
      <c r="F42" s="262"/>
      <c r="G42" s="262"/>
      <c r="H42" s="262"/>
    </row>
    <row r="43" spans="1:8" ht="12">
      <c r="A43" s="262"/>
      <c r="B43" s="262"/>
      <c r="C43" s="262"/>
      <c r="D43" s="262"/>
      <c r="E43" s="262"/>
      <c r="F43" s="262"/>
      <c r="G43" s="262"/>
      <c r="H43" s="262"/>
    </row>
    <row r="44" spans="1:8" ht="12">
      <c r="A44" s="262"/>
      <c r="B44" s="262"/>
      <c r="C44" s="262"/>
      <c r="D44" s="262"/>
      <c r="E44" s="262"/>
      <c r="F44" s="262"/>
      <c r="G44" s="262"/>
      <c r="H44" s="262"/>
    </row>
    <row r="45" spans="1:8" ht="12">
      <c r="A45" s="262"/>
      <c r="B45" s="262"/>
      <c r="C45" s="262"/>
      <c r="D45" s="262"/>
      <c r="E45" s="262"/>
      <c r="F45" s="262"/>
      <c r="G45" s="262"/>
      <c r="H45" s="262"/>
    </row>
    <row r="46" spans="1:8" ht="12">
      <c r="A46" s="262"/>
      <c r="B46" s="262"/>
      <c r="C46" s="262"/>
      <c r="D46" s="262"/>
      <c r="E46" s="262"/>
      <c r="F46" s="262"/>
      <c r="G46" s="262"/>
      <c r="H46" s="262"/>
    </row>
    <row r="47" spans="1:8" ht="12">
      <c r="A47" s="262"/>
      <c r="B47" s="262"/>
      <c r="C47" s="262"/>
      <c r="D47" s="262"/>
      <c r="E47" s="262"/>
      <c r="F47" s="262"/>
      <c r="G47" s="262"/>
      <c r="H47" s="262"/>
    </row>
    <row r="48" spans="1:8" ht="12">
      <c r="A48" s="262"/>
      <c r="B48" s="262"/>
      <c r="C48" s="262"/>
      <c r="D48" s="262"/>
      <c r="E48" s="262"/>
      <c r="F48" s="262"/>
      <c r="G48" s="262"/>
      <c r="H48" s="262"/>
    </row>
    <row r="49" spans="1:8" ht="12">
      <c r="A49" s="262"/>
      <c r="B49" s="262"/>
      <c r="C49" s="262"/>
      <c r="D49" s="262"/>
      <c r="E49" s="262"/>
      <c r="F49" s="262"/>
      <c r="G49" s="262"/>
      <c r="H49" s="262"/>
    </row>
    <row r="50" spans="1:8" ht="12">
      <c r="A50" s="262"/>
      <c r="B50" s="262"/>
      <c r="C50" s="262"/>
      <c r="D50" s="262"/>
      <c r="E50" s="262"/>
      <c r="F50" s="262"/>
      <c r="G50" s="262"/>
      <c r="H50" s="262"/>
    </row>
    <row r="51" spans="1:8" ht="12">
      <c r="A51" s="262"/>
      <c r="B51" s="262"/>
      <c r="C51" s="262"/>
      <c r="D51" s="262"/>
      <c r="E51" s="262"/>
      <c r="F51" s="262"/>
      <c r="G51" s="262"/>
      <c r="H51" s="262"/>
    </row>
    <row r="52" spans="1:8" ht="12">
      <c r="A52" s="262"/>
      <c r="B52" s="262"/>
      <c r="C52" s="262"/>
      <c r="D52" s="262"/>
      <c r="E52" s="262"/>
      <c r="F52" s="262"/>
      <c r="G52" s="262"/>
      <c r="H52" s="262"/>
    </row>
    <row r="53" spans="1:8" ht="12">
      <c r="A53" s="262"/>
      <c r="B53" s="262"/>
      <c r="C53" s="262"/>
      <c r="D53" s="262"/>
      <c r="E53" s="262"/>
      <c r="F53" s="262"/>
      <c r="G53" s="262"/>
      <c r="H53" s="262"/>
    </row>
    <row r="54" spans="1:8" ht="12">
      <c r="A54" s="262"/>
      <c r="B54" s="262"/>
      <c r="C54" s="262"/>
      <c r="D54" s="262"/>
      <c r="E54" s="262"/>
      <c r="F54" s="262"/>
      <c r="G54" s="262"/>
      <c r="H54" s="262"/>
    </row>
    <row r="55" spans="1:8" ht="12">
      <c r="A55" s="262"/>
      <c r="B55" s="262"/>
      <c r="C55" s="262"/>
      <c r="D55" s="262"/>
      <c r="E55" s="262"/>
      <c r="F55" s="262"/>
      <c r="G55" s="262"/>
      <c r="H55" s="262"/>
    </row>
    <row r="56" spans="1:8" ht="12">
      <c r="A56" s="262"/>
      <c r="B56" s="262"/>
      <c r="C56" s="262"/>
      <c r="D56" s="262"/>
      <c r="E56" s="262"/>
      <c r="F56" s="262"/>
      <c r="G56" s="262"/>
      <c r="H56" s="262"/>
    </row>
    <row r="57" spans="1:8" ht="12">
      <c r="A57" s="262"/>
      <c r="B57" s="262"/>
      <c r="C57" s="262"/>
      <c r="D57" s="262"/>
      <c r="E57" s="262"/>
      <c r="F57" s="262"/>
      <c r="G57" s="262"/>
      <c r="H57" s="262"/>
    </row>
    <row r="58" spans="1:8" ht="12">
      <c r="A58" s="262"/>
      <c r="B58" s="262"/>
      <c r="C58" s="262"/>
      <c r="D58" s="262"/>
      <c r="E58" s="262"/>
      <c r="F58" s="262"/>
      <c r="G58" s="262"/>
      <c r="H58" s="262"/>
    </row>
    <row r="59" spans="1:8" ht="12">
      <c r="A59" s="262"/>
      <c r="B59" s="262"/>
      <c r="C59" s="262"/>
      <c r="D59" s="262"/>
      <c r="E59" s="262"/>
      <c r="F59" s="262"/>
      <c r="G59" s="262"/>
      <c r="H59" s="262"/>
    </row>
    <row r="60" spans="1:8" ht="12">
      <c r="A60" s="262"/>
      <c r="B60" s="262"/>
      <c r="C60" s="262"/>
      <c r="D60" s="262"/>
      <c r="E60" s="262"/>
      <c r="F60" s="262"/>
      <c r="G60" s="262"/>
      <c r="H60" s="262"/>
    </row>
    <row r="61" spans="1:8" ht="12">
      <c r="A61" s="262"/>
      <c r="B61" s="262"/>
      <c r="C61" s="262"/>
      <c r="D61" s="262"/>
      <c r="E61" s="262"/>
      <c r="F61" s="262"/>
      <c r="G61" s="262"/>
      <c r="H61" s="262"/>
    </row>
    <row r="62" spans="1:8" ht="12">
      <c r="A62" s="262"/>
      <c r="B62" s="262"/>
      <c r="C62" s="262"/>
      <c r="D62" s="262"/>
      <c r="E62" s="262"/>
      <c r="F62" s="262"/>
      <c r="G62" s="262"/>
      <c r="H62" s="262"/>
    </row>
    <row r="63" spans="1:8" ht="12">
      <c r="A63" s="262"/>
      <c r="B63" s="262"/>
      <c r="C63" s="262"/>
      <c r="D63" s="262"/>
      <c r="E63" s="262"/>
      <c r="F63" s="262"/>
      <c r="G63" s="262"/>
      <c r="H63" s="262"/>
    </row>
    <row r="64" spans="1:8" ht="12">
      <c r="A64" s="262"/>
      <c r="B64" s="262"/>
      <c r="C64" s="262"/>
      <c r="D64" s="262"/>
      <c r="E64" s="262"/>
      <c r="F64" s="262"/>
      <c r="G64" s="262"/>
      <c r="H64" s="262"/>
    </row>
    <row r="65" spans="1:8" ht="12">
      <c r="A65" s="262"/>
      <c r="B65" s="262"/>
      <c r="C65" s="262"/>
      <c r="D65" s="262"/>
      <c r="E65" s="262"/>
      <c r="F65" s="262"/>
      <c r="G65" s="262"/>
      <c r="H65" s="262"/>
    </row>
    <row r="66" spans="1:8" ht="12">
      <c r="A66" s="262"/>
      <c r="B66" s="262"/>
      <c r="C66" s="262"/>
      <c r="D66" s="262"/>
      <c r="E66" s="262"/>
      <c r="F66" s="262"/>
      <c r="G66" s="262"/>
      <c r="H66" s="262"/>
    </row>
    <row r="67" spans="1:8" ht="12">
      <c r="A67" s="262"/>
      <c r="B67" s="262"/>
      <c r="C67" s="262"/>
      <c r="D67" s="262"/>
      <c r="E67" s="262"/>
      <c r="F67" s="262"/>
      <c r="G67" s="262"/>
      <c r="H67" s="262"/>
    </row>
    <row r="68" spans="1:8" ht="12">
      <c r="A68" s="262"/>
      <c r="B68" s="262"/>
      <c r="C68" s="262"/>
      <c r="D68" s="262"/>
      <c r="E68" s="262"/>
      <c r="F68" s="262"/>
      <c r="G68" s="262"/>
      <c r="H68" s="262"/>
    </row>
    <row r="69" spans="1:8" ht="12">
      <c r="A69" s="262"/>
      <c r="B69" s="262"/>
      <c r="C69" s="262"/>
      <c r="D69" s="262"/>
      <c r="E69" s="262"/>
      <c r="F69" s="262"/>
      <c r="G69" s="262"/>
      <c r="H69" s="262"/>
    </row>
    <row r="70" spans="1:8" ht="12">
      <c r="A70" s="262"/>
      <c r="B70" s="262"/>
      <c r="C70" s="262"/>
      <c r="D70" s="262"/>
      <c r="E70" s="262"/>
      <c r="F70" s="262"/>
      <c r="G70" s="262"/>
      <c r="H70" s="262"/>
    </row>
    <row r="71" spans="1:8" ht="12">
      <c r="A71" s="262"/>
      <c r="B71" s="262"/>
      <c r="C71" s="262"/>
      <c r="D71" s="262"/>
      <c r="E71" s="262"/>
      <c r="F71" s="262"/>
      <c r="G71" s="262"/>
      <c r="H71" s="262"/>
    </row>
    <row r="72" spans="1:8" ht="12">
      <c r="A72" s="262"/>
      <c r="B72" s="262"/>
      <c r="C72" s="262"/>
      <c r="D72" s="262"/>
      <c r="E72" s="262"/>
      <c r="F72" s="262"/>
      <c r="G72" s="262"/>
      <c r="H72" s="262"/>
    </row>
    <row r="73" spans="1:8" ht="12">
      <c r="A73" s="262"/>
      <c r="B73" s="262"/>
      <c r="C73" s="262"/>
      <c r="D73" s="262"/>
      <c r="E73" s="262"/>
      <c r="F73" s="262"/>
      <c r="G73" s="262"/>
      <c r="H73" s="262"/>
    </row>
    <row r="74" spans="1:8" ht="12">
      <c r="A74" s="262"/>
      <c r="B74" s="262"/>
      <c r="C74" s="262"/>
      <c r="D74" s="262"/>
      <c r="E74" s="262"/>
      <c r="F74" s="262"/>
      <c r="G74" s="262"/>
      <c r="H74" s="262"/>
    </row>
    <row r="75" spans="1:8" ht="12">
      <c r="A75" s="262"/>
      <c r="B75" s="262"/>
      <c r="C75" s="262"/>
      <c r="D75" s="262"/>
      <c r="E75" s="262"/>
      <c r="F75" s="262"/>
      <c r="G75" s="262"/>
      <c r="H75" s="262"/>
    </row>
    <row r="76" spans="1:8" ht="12">
      <c r="A76" s="262"/>
      <c r="B76" s="262"/>
      <c r="C76" s="262"/>
      <c r="D76" s="262"/>
      <c r="E76" s="262"/>
      <c r="F76" s="262"/>
      <c r="G76" s="262"/>
      <c r="H76" s="262"/>
    </row>
    <row r="77" spans="1:8" ht="12">
      <c r="A77" s="262"/>
      <c r="B77" s="262"/>
      <c r="C77" s="262"/>
      <c r="D77" s="262"/>
      <c r="E77" s="262"/>
      <c r="F77" s="262"/>
      <c r="G77" s="262"/>
      <c r="H77" s="262"/>
    </row>
    <row r="78" spans="1:8" ht="12">
      <c r="A78" s="262"/>
      <c r="B78" s="262"/>
      <c r="C78" s="262"/>
      <c r="D78" s="262"/>
      <c r="E78" s="262"/>
      <c r="F78" s="262"/>
      <c r="G78" s="262"/>
      <c r="H78" s="262"/>
    </row>
    <row r="79" spans="1:8" ht="12">
      <c r="A79" s="262"/>
      <c r="B79" s="262"/>
      <c r="C79" s="262"/>
      <c r="D79" s="262"/>
      <c r="E79" s="262"/>
      <c r="F79" s="262"/>
      <c r="G79" s="262"/>
      <c r="H79" s="262"/>
    </row>
    <row r="80" spans="1:8" ht="12">
      <c r="A80" s="262"/>
      <c r="B80" s="262"/>
      <c r="C80" s="262"/>
      <c r="D80" s="262"/>
      <c r="E80" s="262"/>
      <c r="F80" s="262"/>
      <c r="G80" s="262"/>
      <c r="H80" s="262"/>
    </row>
    <row r="81" spans="1:8" ht="12">
      <c r="A81" s="262"/>
      <c r="B81" s="262"/>
      <c r="C81" s="262"/>
      <c r="D81" s="262"/>
      <c r="E81" s="262"/>
      <c r="F81" s="262"/>
      <c r="G81" s="262"/>
      <c r="H81" s="262"/>
    </row>
    <row r="82" spans="1:8" ht="12">
      <c r="A82" s="262"/>
      <c r="B82" s="262"/>
      <c r="C82" s="262"/>
      <c r="D82" s="262"/>
      <c r="E82" s="262"/>
      <c r="F82" s="262"/>
      <c r="G82" s="262"/>
      <c r="H82" s="262"/>
    </row>
    <row r="83" spans="1:8" ht="12">
      <c r="A83" s="262"/>
      <c r="B83" s="262"/>
      <c r="C83" s="262"/>
      <c r="D83" s="262"/>
      <c r="E83" s="262"/>
      <c r="F83" s="262"/>
      <c r="G83" s="262"/>
      <c r="H83" s="262"/>
    </row>
    <row r="84" spans="1:8" ht="12">
      <c r="A84" s="262"/>
      <c r="B84" s="262"/>
      <c r="C84" s="262"/>
      <c r="D84" s="262"/>
      <c r="E84" s="262"/>
      <c r="F84" s="262"/>
      <c r="G84" s="262"/>
      <c r="H84" s="262"/>
    </row>
    <row r="85" spans="1:8" ht="12">
      <c r="A85" s="262"/>
      <c r="B85" s="262"/>
      <c r="C85" s="262"/>
      <c r="D85" s="262"/>
      <c r="E85" s="262"/>
      <c r="F85" s="262"/>
      <c r="G85" s="262"/>
      <c r="H85" s="262"/>
    </row>
  </sheetData>
  <sheetProtection/>
  <mergeCells count="5">
    <mergeCell ref="A35:D35"/>
    <mergeCell ref="G10:G11"/>
    <mergeCell ref="C10:D10"/>
    <mergeCell ref="E10:F10"/>
    <mergeCell ref="A10:B11"/>
  </mergeCells>
  <conditionalFormatting sqref="G12:G34">
    <cfRule type="cellIs" priority="1" dxfId="0" operator="lessThan" stopIfTrue="1">
      <formula>0</formula>
    </cfRule>
  </conditionalFormatting>
  <hyperlinks>
    <hyperlink ref="B35:D35" r:id="rId1" display="Fonte: AgroStat Brasil a partir de dados da SECEX/MDIC"/>
  </hyperlinks>
  <printOptions horizontalCentered="1"/>
  <pageMargins left="0.15748031496062992" right="0.15748031496062992" top="0.5905511811023623" bottom="0.5905511811023623" header="0.35433070866141736" footer="0.2362204724409449"/>
  <pageSetup horizontalDpi="300" verticalDpi="300" orientation="portrait" paperSize="9" scale="95" r:id="rId2"/>
  <ignoredErrors>
    <ignoredError sqref="E17 C17 C33 E33" formulaRange="1"/>
    <ignoredError sqref="D17" formula="1"/>
    <ignoredError sqref="D33" formula="1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M93"/>
  <sheetViews>
    <sheetView zoomScalePageLayoutView="0" workbookViewId="0" topLeftCell="A1">
      <selection activeCell="A6" sqref="A6"/>
    </sheetView>
  </sheetViews>
  <sheetFormatPr defaultColWidth="11.421875" defaultRowHeight="12.75"/>
  <cols>
    <col min="1" max="2" width="9.7109375" style="11" customWidth="1"/>
    <col min="3" max="3" width="11.28125" style="11" bestFit="1" customWidth="1"/>
    <col min="4" max="5" width="9.7109375" style="11" customWidth="1"/>
    <col min="6" max="6" width="10.140625" style="11" customWidth="1"/>
    <col min="7" max="7" width="9.421875" style="11" customWidth="1"/>
    <col min="8" max="8" width="9.7109375" style="11" customWidth="1"/>
    <col min="9" max="9" width="9.8515625" style="11" customWidth="1"/>
    <col min="10" max="10" width="9.7109375" style="11" customWidth="1"/>
    <col min="11" max="11" width="11.57421875" style="11" customWidth="1"/>
    <col min="12" max="16384" width="11.421875" style="11" customWidth="1"/>
  </cols>
  <sheetData>
    <row r="1" spans="1:11" ht="15.75">
      <c r="A1" s="497" t="s">
        <v>148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</row>
    <row r="2" spans="1:11" ht="15">
      <c r="A2" s="8"/>
      <c r="B2" s="9"/>
      <c r="C2" s="9"/>
      <c r="D2" s="10"/>
      <c r="E2" s="10"/>
      <c r="F2" s="10"/>
      <c r="G2" s="10"/>
      <c r="H2" s="10"/>
      <c r="I2" s="10"/>
      <c r="J2" s="10"/>
      <c r="K2" s="9"/>
    </row>
    <row r="4" spans="1:11" ht="14.25">
      <c r="A4" s="39" t="s">
        <v>3</v>
      </c>
      <c r="B4" s="498">
        <v>2014</v>
      </c>
      <c r="C4" s="499"/>
      <c r="D4" s="500"/>
      <c r="E4" s="498">
        <v>2013</v>
      </c>
      <c r="F4" s="499"/>
      <c r="G4" s="500"/>
      <c r="H4" s="498" t="s">
        <v>4</v>
      </c>
      <c r="I4" s="500"/>
      <c r="J4" s="498" t="s">
        <v>5</v>
      </c>
      <c r="K4" s="500"/>
    </row>
    <row r="5" spans="1:11" ht="14.25">
      <c r="A5" s="137"/>
      <c r="B5" s="183" t="s">
        <v>7</v>
      </c>
      <c r="C5" s="184" t="s">
        <v>6</v>
      </c>
      <c r="D5" s="185" t="s">
        <v>8</v>
      </c>
      <c r="E5" s="183" t="s">
        <v>7</v>
      </c>
      <c r="F5" s="184" t="s">
        <v>6</v>
      </c>
      <c r="G5" s="185" t="s">
        <v>8</v>
      </c>
      <c r="H5" s="183" t="s">
        <v>7</v>
      </c>
      <c r="I5" s="184" t="s">
        <v>6</v>
      </c>
      <c r="J5" s="183" t="s">
        <v>7</v>
      </c>
      <c r="K5" s="185" t="s">
        <v>6</v>
      </c>
    </row>
    <row r="6" spans="1:11" ht="14.25">
      <c r="A6" s="40" t="s">
        <v>9</v>
      </c>
      <c r="B6" s="14">
        <v>339097</v>
      </c>
      <c r="C6" s="14">
        <v>2545500</v>
      </c>
      <c r="D6" s="41">
        <f>(B6*1000)/C6</f>
        <v>133.2142997446474</v>
      </c>
      <c r="E6" s="14">
        <v>468505</v>
      </c>
      <c r="F6" s="14">
        <v>2352900</v>
      </c>
      <c r="G6" s="41">
        <f aca="true" t="shared" si="0" ref="G6:G18">(E6*1000)/F6</f>
        <v>199.1181095669174</v>
      </c>
      <c r="H6" s="5">
        <f>(E19-E13+B6)</f>
        <v>2202686</v>
      </c>
      <c r="I6" s="5">
        <f>(F19-F13+C6)</f>
        <v>15556616.666666666</v>
      </c>
      <c r="J6" s="5">
        <f>(E12+E19-E6+B6)</f>
        <v>4452829</v>
      </c>
      <c r="K6" s="5">
        <f>(F12+F19-F6+C6)</f>
        <v>28511716.666666664</v>
      </c>
    </row>
    <row r="7" spans="1:11" ht="14.25">
      <c r="A7" s="40" t="s">
        <v>10</v>
      </c>
      <c r="B7" s="14"/>
      <c r="C7" s="14"/>
      <c r="D7" s="41"/>
      <c r="E7" s="14">
        <v>362447</v>
      </c>
      <c r="F7" s="14">
        <v>1897383.3333333333</v>
      </c>
      <c r="G7" s="41">
        <f t="shared" si="0"/>
        <v>191.0246567641401</v>
      </c>
      <c r="H7" s="5"/>
      <c r="I7" s="5"/>
      <c r="J7" s="5"/>
      <c r="K7" s="5"/>
    </row>
    <row r="8" spans="1:11" ht="14.25">
      <c r="A8" s="40" t="s">
        <v>11</v>
      </c>
      <c r="B8" s="14"/>
      <c r="C8" s="14"/>
      <c r="D8" s="41"/>
      <c r="E8" s="14">
        <v>423579</v>
      </c>
      <c r="F8" s="14">
        <v>2296950</v>
      </c>
      <c r="G8" s="41">
        <f t="shared" si="0"/>
        <v>184.40932540978253</v>
      </c>
      <c r="H8" s="5"/>
      <c r="I8" s="5"/>
      <c r="J8" s="5"/>
      <c r="K8" s="5"/>
    </row>
    <row r="9" spans="1:11" ht="14.25">
      <c r="A9" s="40" t="s">
        <v>12</v>
      </c>
      <c r="B9" s="5"/>
      <c r="C9" s="5"/>
      <c r="D9" s="41"/>
      <c r="E9" s="5">
        <v>432854</v>
      </c>
      <c r="F9" s="5">
        <v>2458433.3333333335</v>
      </c>
      <c r="G9" s="41">
        <f t="shared" si="0"/>
        <v>176.0690412593386</v>
      </c>
      <c r="H9" s="5"/>
      <c r="I9" s="5"/>
      <c r="J9" s="5"/>
      <c r="K9" s="5"/>
    </row>
    <row r="10" spans="1:11" ht="14.25">
      <c r="A10" s="40" t="s">
        <v>13</v>
      </c>
      <c r="B10" s="5"/>
      <c r="C10" s="5"/>
      <c r="D10" s="41"/>
      <c r="E10" s="5">
        <v>397769</v>
      </c>
      <c r="F10" s="5">
        <v>2295983.3333333335</v>
      </c>
      <c r="G10" s="41">
        <f t="shared" si="0"/>
        <v>173.24559556907352</v>
      </c>
      <c r="H10" s="5"/>
      <c r="I10" s="5"/>
      <c r="J10" s="5"/>
      <c r="K10" s="5"/>
    </row>
    <row r="11" spans="1:11" ht="14.25">
      <c r="A11" s="40" t="s">
        <v>14</v>
      </c>
      <c r="B11" s="5"/>
      <c r="C11" s="5"/>
      <c r="D11" s="41"/>
      <c r="E11" s="5">
        <v>339029</v>
      </c>
      <c r="F11" s="5">
        <v>2083600</v>
      </c>
      <c r="G11" s="41">
        <f t="shared" si="0"/>
        <v>162.71309272413131</v>
      </c>
      <c r="H11" s="5"/>
      <c r="I11" s="5"/>
      <c r="J11" s="5"/>
      <c r="K11" s="5"/>
    </row>
    <row r="12" spans="1:11" ht="14.25">
      <c r="A12" s="48" t="s">
        <v>15</v>
      </c>
      <c r="B12" s="43">
        <f>SUM(B6:B11)</f>
        <v>339097</v>
      </c>
      <c r="C12" s="44">
        <f>SUM(C6:C11)</f>
        <v>2545500</v>
      </c>
      <c r="D12" s="134">
        <f>(B12*1000)/C12</f>
        <v>133.2142997446474</v>
      </c>
      <c r="E12" s="43">
        <f>SUM(E6:E11)</f>
        <v>2424183</v>
      </c>
      <c r="F12" s="44">
        <f>SUM(F6:F11)</f>
        <v>13385250</v>
      </c>
      <c r="G12" s="134">
        <f t="shared" si="0"/>
        <v>181.10853364711156</v>
      </c>
      <c r="H12" s="5"/>
      <c r="I12" s="5"/>
      <c r="J12" s="5"/>
      <c r="K12" s="5"/>
    </row>
    <row r="13" spans="1:13" ht="14.25">
      <c r="A13" s="40" t="s">
        <v>16</v>
      </c>
      <c r="B13" s="14"/>
      <c r="C13" s="14"/>
      <c r="D13" s="41"/>
      <c r="E13" s="14">
        <v>294465</v>
      </c>
      <c r="F13" s="14">
        <v>1922750</v>
      </c>
      <c r="G13" s="41">
        <f t="shared" si="0"/>
        <v>153.14783513197244</v>
      </c>
      <c r="H13" s="5"/>
      <c r="I13" s="5"/>
      <c r="J13" s="5"/>
      <c r="K13" s="5"/>
      <c r="L13" s="115"/>
      <c r="M13" s="115"/>
    </row>
    <row r="14" spans="1:11" ht="14.25">
      <c r="A14" s="40" t="s">
        <v>17</v>
      </c>
      <c r="B14" s="14"/>
      <c r="C14" s="14"/>
      <c r="D14" s="41"/>
      <c r="E14" s="14">
        <v>358026</v>
      </c>
      <c r="F14" s="14">
        <v>2398566.6666666665</v>
      </c>
      <c r="G14" s="41">
        <f t="shared" si="0"/>
        <v>149.26664535764417</v>
      </c>
      <c r="H14" s="5"/>
      <c r="I14" s="5"/>
      <c r="J14" s="5"/>
      <c r="K14" s="5"/>
    </row>
    <row r="15" spans="1:11" ht="14.25">
      <c r="A15" s="40" t="s">
        <v>18</v>
      </c>
      <c r="B15" s="5"/>
      <c r="C15" s="5"/>
      <c r="D15" s="41"/>
      <c r="E15" s="5">
        <v>357593</v>
      </c>
      <c r="F15" s="5">
        <v>2460416.6666666665</v>
      </c>
      <c r="G15" s="41">
        <f t="shared" si="0"/>
        <v>145.33839119390348</v>
      </c>
      <c r="H15" s="5"/>
      <c r="I15" s="5"/>
      <c r="J15" s="5"/>
      <c r="K15" s="5"/>
    </row>
    <row r="16" spans="1:12" ht="14.25">
      <c r="A16" s="40" t="s">
        <v>19</v>
      </c>
      <c r="B16" s="5"/>
      <c r="C16" s="5"/>
      <c r="D16" s="41"/>
      <c r="E16" s="5">
        <v>424708</v>
      </c>
      <c r="F16" s="5">
        <v>2917333.3333333335</v>
      </c>
      <c r="G16" s="41">
        <f t="shared" si="0"/>
        <v>145.5808957952468</v>
      </c>
      <c r="H16" s="5"/>
      <c r="I16" s="5"/>
      <c r="J16" s="5"/>
      <c r="K16" s="5"/>
      <c r="L16" s="115"/>
    </row>
    <row r="17" spans="1:11" ht="14.25">
      <c r="A17" s="40" t="s">
        <v>20</v>
      </c>
      <c r="B17" s="5"/>
      <c r="C17" s="5"/>
      <c r="D17" s="41"/>
      <c r="E17" s="5">
        <v>376805</v>
      </c>
      <c r="F17" s="5">
        <v>2711783.3333333335</v>
      </c>
      <c r="G17" s="41">
        <f t="shared" si="0"/>
        <v>138.9509978058719</v>
      </c>
      <c r="H17" s="5"/>
      <c r="I17" s="5"/>
      <c r="J17" s="5"/>
      <c r="K17" s="5"/>
    </row>
    <row r="18" spans="1:11" ht="14.25">
      <c r="A18" s="40" t="s">
        <v>21</v>
      </c>
      <c r="B18" s="5"/>
      <c r="C18" s="5"/>
      <c r="D18" s="374"/>
      <c r="E18" s="5">
        <v>346457</v>
      </c>
      <c r="F18" s="5">
        <v>2523016.6666666665</v>
      </c>
      <c r="G18" s="374">
        <f t="shared" si="0"/>
        <v>137.31855384757665</v>
      </c>
      <c r="H18" s="5"/>
      <c r="I18" s="5"/>
      <c r="J18" s="5"/>
      <c r="K18" s="5"/>
    </row>
    <row r="19" spans="1:11" ht="14.25">
      <c r="A19" s="48" t="s">
        <v>15</v>
      </c>
      <c r="B19" s="43">
        <f>SUM(B13:B18)</f>
        <v>0</v>
      </c>
      <c r="C19" s="44">
        <f>SUM(C13:C18)</f>
        <v>0</v>
      </c>
      <c r="D19" s="138"/>
      <c r="E19" s="43">
        <f>SUM(E13:E18)</f>
        <v>2158054</v>
      </c>
      <c r="F19" s="46">
        <f>SUM(F13:F18)</f>
        <v>14933866.666666666</v>
      </c>
      <c r="G19" s="139">
        <f>(E19*1000)/F19</f>
        <v>144.5073836648691</v>
      </c>
      <c r="H19" s="47"/>
      <c r="I19" s="47"/>
      <c r="J19" s="47"/>
      <c r="K19" s="47"/>
    </row>
    <row r="20" spans="1:11" ht="14.25">
      <c r="A20" s="48" t="s">
        <v>2</v>
      </c>
      <c r="B20" s="136">
        <f>SUM(B19,B12)</f>
        <v>339097</v>
      </c>
      <c r="C20" s="135">
        <f>SUM(C19,C12)</f>
        <v>2545500</v>
      </c>
      <c r="D20" s="138">
        <f>(B20*1000)/C20</f>
        <v>133.2142997446474</v>
      </c>
      <c r="E20" s="44">
        <f>SUM(E19,E12)</f>
        <v>4582237</v>
      </c>
      <c r="F20" s="44">
        <f>SUM(F19,F12)</f>
        <v>28319116.666666664</v>
      </c>
      <c r="G20" s="45">
        <f>(E20*1000)/F20</f>
        <v>161.8072009072788</v>
      </c>
      <c r="H20" s="49"/>
      <c r="I20" s="49"/>
      <c r="J20" s="49"/>
      <c r="K20" s="49"/>
    </row>
    <row r="21" spans="1:11" ht="14.25">
      <c r="A21" s="4" t="s">
        <v>158</v>
      </c>
      <c r="B21" s="7"/>
      <c r="C21" s="7"/>
      <c r="D21" s="3"/>
      <c r="E21" s="6"/>
      <c r="F21" s="6"/>
      <c r="G21" s="3"/>
      <c r="H21" s="3"/>
      <c r="I21" s="3"/>
      <c r="J21" s="3"/>
      <c r="K21" s="3"/>
    </row>
    <row r="22" spans="1:11" ht="14.25">
      <c r="A22" s="4" t="s">
        <v>82</v>
      </c>
      <c r="B22" s="7"/>
      <c r="C22" s="7"/>
      <c r="D22" s="3"/>
      <c r="E22" s="6"/>
      <c r="F22" s="6"/>
      <c r="G22" s="3"/>
      <c r="H22" s="3"/>
      <c r="I22" s="3"/>
      <c r="J22" s="3"/>
      <c r="K22" s="3"/>
    </row>
    <row r="23" spans="1:11" ht="14.25">
      <c r="A23" s="4" t="s">
        <v>83</v>
      </c>
      <c r="B23" s="7"/>
      <c r="C23" s="7"/>
      <c r="D23" s="3"/>
      <c r="E23" s="3"/>
      <c r="F23" s="3"/>
      <c r="G23" s="3"/>
      <c r="H23" s="3"/>
      <c r="I23" s="4"/>
      <c r="J23" s="4"/>
      <c r="K23" s="4"/>
    </row>
    <row r="24" spans="1:11" ht="14.25">
      <c r="A24" s="4" t="s">
        <v>81</v>
      </c>
      <c r="B24" s="7"/>
      <c r="C24" s="7"/>
      <c r="D24" s="3"/>
      <c r="E24" s="3"/>
      <c r="F24" s="3"/>
      <c r="G24" s="3"/>
      <c r="H24" s="3"/>
      <c r="I24" s="4"/>
      <c r="J24" s="4"/>
      <c r="K24" s="4"/>
    </row>
    <row r="25" spans="1:3" ht="14.25">
      <c r="A25" s="7"/>
      <c r="B25" s="7"/>
      <c r="C25" s="7"/>
    </row>
    <row r="26" spans="1:11" ht="14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4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ht="14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ht="14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ht="14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ht="14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ht="14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ht="14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ht="14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ht="14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ht="14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ht="14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ht="14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ht="14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ht="14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ht="14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ht="14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ht="14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ht="14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ht="14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ht="14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 ht="14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ht="14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 ht="14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ht="14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ht="14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ht="14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ht="14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ht="14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ht="14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ht="14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ht="14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ht="14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4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4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ht="14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ht="14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ht="14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4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ht="14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14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14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14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ht="14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4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4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4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4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4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4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4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14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4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ht="14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14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ht="14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ht="14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ht="14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ht="14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ht="14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ht="14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4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ht="14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ht="14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ht="14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ht="14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ht="14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ht="14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</row>
  </sheetData>
  <sheetProtection/>
  <mergeCells count="5">
    <mergeCell ref="A1:K1"/>
    <mergeCell ref="B4:D4"/>
    <mergeCell ref="E4:G4"/>
    <mergeCell ref="H4:I4"/>
    <mergeCell ref="J4:K4"/>
  </mergeCells>
  <printOptions horizontalCentered="1"/>
  <pageMargins left="0.07874015748031496" right="0.07874015748031496" top="0.5905511811023623" bottom="0.5905511811023623" header="0.5118110236220472" footer="0.5118110236220472"/>
  <pageSetup horizontalDpi="600" verticalDpi="600" orientation="portrait" paperSize="9" scale="90" r:id="rId2"/>
  <ignoredErrors>
    <ignoredError sqref="D12 D20" formula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94"/>
  <sheetViews>
    <sheetView zoomScalePageLayoutView="0" workbookViewId="0" topLeftCell="A1">
      <selection activeCell="A6" sqref="A6"/>
    </sheetView>
  </sheetViews>
  <sheetFormatPr defaultColWidth="11.421875" defaultRowHeight="12.75"/>
  <cols>
    <col min="1" max="10" width="9.7109375" style="11" customWidth="1"/>
    <col min="11" max="11" width="11.7109375" style="11" customWidth="1"/>
    <col min="12" max="16384" width="11.421875" style="11" customWidth="1"/>
  </cols>
  <sheetData>
    <row r="1" spans="1:11" ht="15.75">
      <c r="A1" s="497" t="s">
        <v>22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</row>
    <row r="2" spans="1:11" ht="15">
      <c r="A2" s="8"/>
      <c r="B2" s="9"/>
      <c r="C2" s="9"/>
      <c r="D2" s="10"/>
      <c r="E2" s="10"/>
      <c r="F2" s="10"/>
      <c r="G2" s="10"/>
      <c r="H2" s="10"/>
      <c r="I2" s="10"/>
      <c r="J2" s="10"/>
      <c r="K2" s="9"/>
    </row>
    <row r="4" spans="1:11" ht="14.25">
      <c r="A4" s="39" t="s">
        <v>3</v>
      </c>
      <c r="B4" s="498">
        <v>2014</v>
      </c>
      <c r="C4" s="499"/>
      <c r="D4" s="500"/>
      <c r="E4" s="498">
        <v>2013</v>
      </c>
      <c r="F4" s="499"/>
      <c r="G4" s="500"/>
      <c r="H4" s="498" t="s">
        <v>4</v>
      </c>
      <c r="I4" s="500"/>
      <c r="J4" s="498" t="s">
        <v>5</v>
      </c>
      <c r="K4" s="500"/>
    </row>
    <row r="5" spans="1:11" ht="14.25">
      <c r="A5" s="137"/>
      <c r="B5" s="183" t="s">
        <v>7</v>
      </c>
      <c r="C5" s="184" t="s">
        <v>6</v>
      </c>
      <c r="D5" s="184" t="s">
        <v>8</v>
      </c>
      <c r="E5" s="183" t="s">
        <v>7</v>
      </c>
      <c r="F5" s="184" t="s">
        <v>6</v>
      </c>
      <c r="G5" s="184" t="s">
        <v>8</v>
      </c>
      <c r="H5" s="183" t="s">
        <v>7</v>
      </c>
      <c r="I5" s="185" t="s">
        <v>6</v>
      </c>
      <c r="J5" s="184" t="s">
        <v>7</v>
      </c>
      <c r="K5" s="185" t="s">
        <v>6</v>
      </c>
    </row>
    <row r="6" spans="1:11" ht="14.25">
      <c r="A6" s="40" t="s">
        <v>9</v>
      </c>
      <c r="B6" s="5">
        <v>48347</v>
      </c>
      <c r="C6" s="5">
        <v>284700</v>
      </c>
      <c r="D6" s="41">
        <f>(B6*1000)/C6</f>
        <v>169.8173515981735</v>
      </c>
      <c r="E6" s="5">
        <v>54570</v>
      </c>
      <c r="F6" s="5">
        <v>278503.3333333333</v>
      </c>
      <c r="G6" s="41">
        <f aca="true" t="shared" si="0" ref="G6:G19">(E6*1000)/F6</f>
        <v>195.94020418666446</v>
      </c>
      <c r="H6" s="5">
        <f>(E19-E13+B6)</f>
        <v>314780</v>
      </c>
      <c r="I6" s="5">
        <f>(F19-F13+C6)</f>
        <v>1747286.6666666665</v>
      </c>
      <c r="J6" s="5">
        <f>(E12+E19-E6+B6)</f>
        <v>643543</v>
      </c>
      <c r="K6" s="5">
        <f>(F12+F19-F6+C6)</f>
        <v>3463416.6666666665</v>
      </c>
    </row>
    <row r="7" spans="1:12" ht="14.25">
      <c r="A7" s="40" t="s">
        <v>10</v>
      </c>
      <c r="B7" s="5"/>
      <c r="C7" s="5"/>
      <c r="D7" s="41"/>
      <c r="E7" s="5">
        <v>50756</v>
      </c>
      <c r="F7" s="5">
        <v>246350</v>
      </c>
      <c r="G7" s="41">
        <f t="shared" si="0"/>
        <v>206.0320681956566</v>
      </c>
      <c r="H7" s="5"/>
      <c r="I7" s="5"/>
      <c r="J7" s="5"/>
      <c r="K7" s="5"/>
      <c r="L7" s="115"/>
    </row>
    <row r="8" spans="1:11" ht="14.25">
      <c r="A8" s="40" t="s">
        <v>11</v>
      </c>
      <c r="B8" s="5"/>
      <c r="C8" s="5"/>
      <c r="D8" s="41"/>
      <c r="E8" s="5">
        <v>57662</v>
      </c>
      <c r="F8" s="5">
        <v>305110</v>
      </c>
      <c r="G8" s="41">
        <f t="shared" si="0"/>
        <v>188.98757825046704</v>
      </c>
      <c r="H8" s="5"/>
      <c r="I8" s="5"/>
      <c r="J8" s="5"/>
      <c r="K8" s="5"/>
    </row>
    <row r="9" spans="1:11" ht="14.25">
      <c r="A9" s="40" t="s">
        <v>12</v>
      </c>
      <c r="B9" s="5"/>
      <c r="C9" s="5"/>
      <c r="D9" s="41"/>
      <c r="E9" s="5">
        <v>60170</v>
      </c>
      <c r="F9" s="5">
        <v>308836.6666666667</v>
      </c>
      <c r="G9" s="41">
        <f t="shared" si="0"/>
        <v>194.82790255906573</v>
      </c>
      <c r="H9" s="5"/>
      <c r="I9" s="5"/>
      <c r="J9" s="5"/>
      <c r="K9" s="5"/>
    </row>
    <row r="10" spans="1:11" ht="14.25">
      <c r="A10" s="40" t="s">
        <v>13</v>
      </c>
      <c r="B10" s="5"/>
      <c r="C10" s="5"/>
      <c r="D10" s="41"/>
      <c r="E10" s="5">
        <v>53829</v>
      </c>
      <c r="F10" s="5">
        <v>285393.3333333333</v>
      </c>
      <c r="G10" s="41">
        <f t="shared" si="0"/>
        <v>188.6133756920274</v>
      </c>
      <c r="H10" s="5"/>
      <c r="I10" s="5"/>
      <c r="J10" s="5"/>
      <c r="K10" s="5"/>
    </row>
    <row r="11" spans="1:11" ht="14.25">
      <c r="A11" s="40" t="s">
        <v>14</v>
      </c>
      <c r="B11" s="5"/>
      <c r="C11" s="5"/>
      <c r="D11" s="41"/>
      <c r="E11" s="5">
        <v>51268</v>
      </c>
      <c r="F11" s="5">
        <v>270183.3333333333</v>
      </c>
      <c r="G11" s="41">
        <f t="shared" si="0"/>
        <v>189.75263709826663</v>
      </c>
      <c r="H11" s="5"/>
      <c r="I11" s="5"/>
      <c r="J11" s="5"/>
      <c r="K11" s="5"/>
    </row>
    <row r="12" spans="1:11" ht="14.25">
      <c r="A12" s="48" t="s">
        <v>15</v>
      </c>
      <c r="B12" s="43">
        <f>SUM(B6:B11)</f>
        <v>48347</v>
      </c>
      <c r="C12" s="44">
        <f>SUM(C6:C11)</f>
        <v>284700</v>
      </c>
      <c r="D12" s="45">
        <f>(B12*1000)/C12</f>
        <v>169.8173515981735</v>
      </c>
      <c r="E12" s="43">
        <f>SUM(E6:E11)</f>
        <v>328255</v>
      </c>
      <c r="F12" s="44">
        <f>SUM(F6:F11)</f>
        <v>1694376.6666666665</v>
      </c>
      <c r="G12" s="45">
        <f t="shared" si="0"/>
        <v>193.73201157554502</v>
      </c>
      <c r="H12" s="6"/>
      <c r="I12" s="3"/>
      <c r="J12" s="3"/>
      <c r="K12" s="3"/>
    </row>
    <row r="13" spans="1:12" ht="14.25">
      <c r="A13" s="40" t="s">
        <v>16</v>
      </c>
      <c r="B13" s="14"/>
      <c r="C13" s="14"/>
      <c r="D13" s="41"/>
      <c r="E13" s="14">
        <v>55078</v>
      </c>
      <c r="F13" s="14">
        <v>300256.6666666667</v>
      </c>
      <c r="G13" s="41">
        <f t="shared" si="0"/>
        <v>183.43639330794764</v>
      </c>
      <c r="H13" s="5"/>
      <c r="I13" s="5"/>
      <c r="J13" s="5"/>
      <c r="K13" s="5"/>
      <c r="L13" s="115"/>
    </row>
    <row r="14" spans="1:11" ht="14.25">
      <c r="A14" s="40" t="s">
        <v>17</v>
      </c>
      <c r="B14" s="5"/>
      <c r="C14" s="5"/>
      <c r="D14" s="41"/>
      <c r="E14" s="5">
        <v>46366</v>
      </c>
      <c r="F14" s="5">
        <v>256966.66666666666</v>
      </c>
      <c r="G14" s="41">
        <f t="shared" si="0"/>
        <v>180.43585419639382</v>
      </c>
      <c r="H14" s="5"/>
      <c r="I14" s="5"/>
      <c r="J14" s="5"/>
      <c r="K14" s="5"/>
    </row>
    <row r="15" spans="1:11" ht="14.25">
      <c r="A15" s="40" t="s">
        <v>18</v>
      </c>
      <c r="B15" s="5"/>
      <c r="C15" s="5"/>
      <c r="D15" s="41"/>
      <c r="E15" s="5">
        <v>62326</v>
      </c>
      <c r="F15" s="5">
        <v>336830</v>
      </c>
      <c r="G15" s="41">
        <f t="shared" si="0"/>
        <v>185.03696226583142</v>
      </c>
      <c r="H15" s="5"/>
      <c r="I15" s="5"/>
      <c r="J15" s="5"/>
      <c r="K15" s="5"/>
    </row>
    <row r="16" spans="1:11" ht="14.25">
      <c r="A16" s="40" t="s">
        <v>19</v>
      </c>
      <c r="B16" s="5"/>
      <c r="C16" s="5"/>
      <c r="D16" s="41"/>
      <c r="E16" s="5">
        <v>57592</v>
      </c>
      <c r="F16" s="5">
        <v>305846.6666666667</v>
      </c>
      <c r="G16" s="41">
        <f t="shared" si="0"/>
        <v>188.3035072040456</v>
      </c>
      <c r="H16" s="5"/>
      <c r="I16" s="5"/>
      <c r="J16" s="5"/>
      <c r="K16" s="5"/>
    </row>
    <row r="17" spans="1:11" ht="14.25">
      <c r="A17" s="40" t="s">
        <v>20</v>
      </c>
      <c r="B17" s="5"/>
      <c r="C17" s="5"/>
      <c r="D17" s="41"/>
      <c r="E17" s="5">
        <v>44171</v>
      </c>
      <c r="F17" s="5">
        <v>247000</v>
      </c>
      <c r="G17" s="41">
        <f t="shared" si="0"/>
        <v>178.82995951417004</v>
      </c>
      <c r="H17" s="5"/>
      <c r="I17" s="5"/>
      <c r="J17" s="5"/>
      <c r="K17" s="5"/>
    </row>
    <row r="18" spans="1:11" ht="14.25">
      <c r="A18" s="40" t="s">
        <v>21</v>
      </c>
      <c r="B18" s="5"/>
      <c r="C18" s="5"/>
      <c r="D18" s="374"/>
      <c r="E18" s="5">
        <v>55978</v>
      </c>
      <c r="F18" s="5">
        <v>315943.3333333333</v>
      </c>
      <c r="G18" s="374">
        <f t="shared" si="0"/>
        <v>177.1773419284049</v>
      </c>
      <c r="H18" s="5"/>
      <c r="I18" s="5"/>
      <c r="J18" s="5"/>
      <c r="K18" s="5"/>
    </row>
    <row r="19" spans="1:11" ht="14.25">
      <c r="A19" s="42" t="s">
        <v>15</v>
      </c>
      <c r="B19" s="43">
        <f>SUM(B13:B18)</f>
        <v>0</v>
      </c>
      <c r="C19" s="44">
        <f>SUM(C13:C18)</f>
        <v>0</v>
      </c>
      <c r="D19" s="138"/>
      <c r="E19" s="43">
        <f>SUM(E13:E18)</f>
        <v>321511</v>
      </c>
      <c r="F19" s="44">
        <f>SUM(F13:F18)</f>
        <v>1762843.3333333333</v>
      </c>
      <c r="G19" s="138">
        <f t="shared" si="0"/>
        <v>182.38206079950385</v>
      </c>
      <c r="H19" s="47"/>
      <c r="I19" s="47"/>
      <c r="J19" s="47"/>
      <c r="K19" s="47"/>
    </row>
    <row r="20" spans="1:11" ht="14.25">
      <c r="A20" s="42" t="s">
        <v>2</v>
      </c>
      <c r="B20" s="43">
        <f>SUM(B12,B19)</f>
        <v>48347</v>
      </c>
      <c r="C20" s="44">
        <f>SUM(C12,C19)</f>
        <v>284700</v>
      </c>
      <c r="D20" s="134">
        <f>(B20*1000)/C20</f>
        <v>169.8173515981735</v>
      </c>
      <c r="E20" s="43">
        <f>SUM(E12,E19)</f>
        <v>649766</v>
      </c>
      <c r="F20" s="44">
        <f>SUM(F12,F19)</f>
        <v>3457220</v>
      </c>
      <c r="G20" s="45">
        <f>(E20*1000)/F20</f>
        <v>187.94464916898548</v>
      </c>
      <c r="H20" s="49"/>
      <c r="I20" s="49"/>
      <c r="J20" s="49"/>
      <c r="K20" s="49"/>
    </row>
    <row r="21" spans="1:11" ht="14.25">
      <c r="A21" s="4" t="s">
        <v>158</v>
      </c>
      <c r="B21" s="7"/>
      <c r="C21" s="7"/>
      <c r="D21" s="3"/>
      <c r="E21" s="6"/>
      <c r="F21" s="6"/>
      <c r="G21" s="3"/>
      <c r="H21" s="3"/>
      <c r="I21" s="3"/>
      <c r="J21" s="3"/>
      <c r="K21" s="3"/>
    </row>
    <row r="22" spans="1:11" ht="14.25">
      <c r="A22" s="4" t="s">
        <v>82</v>
      </c>
      <c r="B22" s="7"/>
      <c r="C22" s="7"/>
      <c r="D22" s="3"/>
      <c r="E22" s="6"/>
      <c r="F22" s="6"/>
      <c r="G22" s="3"/>
      <c r="H22" s="3"/>
      <c r="I22" s="3"/>
      <c r="J22" s="3"/>
      <c r="K22" s="3"/>
    </row>
    <row r="23" spans="1:11" ht="14.25">
      <c r="A23" s="4" t="s">
        <v>180</v>
      </c>
      <c r="B23" s="7"/>
      <c r="C23" s="7"/>
      <c r="D23" s="3"/>
      <c r="E23" s="3"/>
      <c r="F23" s="3"/>
      <c r="G23" s="3"/>
      <c r="H23" s="3"/>
      <c r="I23" s="3"/>
      <c r="J23" s="3"/>
      <c r="K23" s="3"/>
    </row>
    <row r="24" spans="1:11" ht="14.25">
      <c r="A24" s="4" t="s">
        <v>81</v>
      </c>
      <c r="B24" s="7"/>
      <c r="C24" s="7"/>
      <c r="D24" s="3"/>
      <c r="E24" s="3"/>
      <c r="F24" s="3"/>
      <c r="G24" s="3"/>
      <c r="H24" s="3"/>
      <c r="I24" s="3"/>
      <c r="J24" s="3"/>
      <c r="K24" s="3"/>
    </row>
    <row r="25" spans="1:3" ht="14.25">
      <c r="A25" s="7"/>
      <c r="B25" s="7"/>
      <c r="C25" s="7"/>
    </row>
    <row r="26" spans="1:11" ht="14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4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ht="14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ht="14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ht="14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ht="14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ht="14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ht="14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ht="14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ht="14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ht="14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ht="14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ht="14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ht="14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ht="14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ht="14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ht="14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ht="14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ht="14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ht="14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ht="14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 ht="14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ht="14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 ht="14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ht="14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ht="14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ht="14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ht="14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ht="14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ht="14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ht="14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ht="14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ht="14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4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4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ht="14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ht="14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ht="14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4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ht="14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14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14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14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ht="14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4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4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4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4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4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4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4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14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4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ht="14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14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ht="14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ht="14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ht="14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ht="14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ht="14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ht="14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4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ht="14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ht="14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ht="14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ht="14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ht="14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ht="14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ht="14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</row>
  </sheetData>
  <sheetProtection/>
  <mergeCells count="5">
    <mergeCell ref="A1:K1"/>
    <mergeCell ref="H4:I4"/>
    <mergeCell ref="J4:K4"/>
    <mergeCell ref="E4:G4"/>
    <mergeCell ref="B4:D4"/>
  </mergeCells>
  <printOptions horizontalCentered="1"/>
  <pageMargins left="0.07874015748031496" right="0.07874015748031496" top="0.5905511811023623" bottom="0.5905511811023623" header="0.5118110236220472" footer="0.5118110236220472"/>
  <pageSetup horizontalDpi="1200" verticalDpi="1200" orientation="portrait" paperSize="9" scale="92" r:id="rId2"/>
  <ignoredErrors>
    <ignoredError sqref="D12 D20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Ministério da Agricultura</dc:creator>
  <cp:keywords/>
  <dc:description/>
  <cp:lastModifiedBy>THIAGO FARAH CAVATON</cp:lastModifiedBy>
  <cp:lastPrinted>2014-02-14T13:51:27Z</cp:lastPrinted>
  <dcterms:created xsi:type="dcterms:W3CDTF">2000-10-30T17:12:15Z</dcterms:created>
  <dcterms:modified xsi:type="dcterms:W3CDTF">2014-02-14T17:15:22Z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